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22995" windowHeight="10050" tabRatio="633"/>
  </bookViews>
  <sheets>
    <sheet name="แผนงานงบกลาง" sheetId="1" r:id="rId1"/>
    <sheet name="แผนงานบริหารงานทั่วไป" sheetId="2" r:id="rId2"/>
    <sheet name="แผนงานรักษาความสงบฯ" sheetId="3" r:id="rId3"/>
    <sheet name="แผนงานการศึกษา" sheetId="4" r:id="rId4"/>
    <sheet name="แผนงานสาธารณสุข" sheetId="5" r:id="rId5"/>
    <sheet name="แผนงานสังคมสงเคราะห์" sheetId="6" r:id="rId6"/>
    <sheet name="แผนงานเคหะและชุมชน" sheetId="7" r:id="rId7"/>
    <sheet name="แผนงานสร้างความเข้มแข็งฯ" sheetId="8" r:id="rId8"/>
    <sheet name="แผนงานการศาสนา วัฒนธรรมฯ" sheetId="9" r:id="rId9"/>
    <sheet name="แผนงานอุตสาหกรรมฯ" sheetId="10" r:id="rId10"/>
    <sheet name="แผนงานพาณิชย์" sheetId="11" r:id="rId11"/>
    <sheet name="Sheet2" sheetId="13" r:id="rId12"/>
    <sheet name="Sheet1" sheetId="14" r:id="rId13"/>
  </sheets>
  <calcPr calcId="144525"/>
</workbook>
</file>

<file path=xl/calcChain.xml><?xml version="1.0" encoding="utf-8"?>
<calcChain xmlns="http://schemas.openxmlformats.org/spreadsheetml/2006/main">
  <c r="I13" i="4" l="1"/>
  <c r="I12" i="4"/>
  <c r="G9" i="8" l="1"/>
  <c r="J9" i="7"/>
  <c r="J7" i="7"/>
  <c r="G14" i="10"/>
  <c r="I8" i="4"/>
  <c r="I10" i="4"/>
  <c r="I7" i="4"/>
  <c r="G13" i="10"/>
  <c r="I17" i="4"/>
  <c r="E20" i="11"/>
  <c r="F20" i="11"/>
  <c r="G20" i="11"/>
  <c r="D20" i="11"/>
  <c r="H6" i="11"/>
  <c r="H7" i="11"/>
  <c r="H8" i="11"/>
  <c r="H9" i="11"/>
  <c r="H10" i="11"/>
  <c r="H11" i="11"/>
  <c r="H12" i="11"/>
  <c r="H13" i="11"/>
  <c r="H14" i="11"/>
  <c r="H5" i="11"/>
  <c r="E18" i="10"/>
  <c r="F18" i="10"/>
  <c r="D18" i="10"/>
  <c r="G6" i="10"/>
  <c r="G7" i="10"/>
  <c r="G8" i="10"/>
  <c r="G9" i="10"/>
  <c r="G10" i="10"/>
  <c r="G11" i="10"/>
  <c r="G12" i="10"/>
  <c r="G15" i="10"/>
  <c r="G16" i="10"/>
  <c r="G5" i="10"/>
  <c r="E17" i="9"/>
  <c r="F17" i="9"/>
  <c r="G17" i="9"/>
  <c r="H17" i="9"/>
  <c r="D17" i="9"/>
  <c r="D12" i="9"/>
  <c r="D14" i="9"/>
  <c r="D8" i="9"/>
  <c r="I6" i="9"/>
  <c r="I7" i="9"/>
  <c r="I8" i="9"/>
  <c r="I9" i="9"/>
  <c r="I10" i="9"/>
  <c r="I11" i="9"/>
  <c r="I17" i="9" s="1"/>
  <c r="I12" i="9"/>
  <c r="I13" i="9"/>
  <c r="I14" i="9"/>
  <c r="I5" i="9"/>
  <c r="E17" i="8"/>
  <c r="F17" i="8"/>
  <c r="D17" i="8"/>
  <c r="G6" i="8"/>
  <c r="G7" i="8"/>
  <c r="G8" i="8"/>
  <c r="G10" i="8"/>
  <c r="G11" i="8"/>
  <c r="G12" i="8"/>
  <c r="G13" i="8"/>
  <c r="G14" i="8"/>
  <c r="G15" i="8"/>
  <c r="G5" i="8"/>
  <c r="E19" i="7"/>
  <c r="F19" i="7"/>
  <c r="G19" i="7"/>
  <c r="H19" i="7"/>
  <c r="I19" i="7"/>
  <c r="D19" i="7"/>
  <c r="J6" i="7"/>
  <c r="J8" i="7"/>
  <c r="J10" i="7"/>
  <c r="J11" i="7"/>
  <c r="J12" i="7"/>
  <c r="J13" i="7"/>
  <c r="J14" i="7"/>
  <c r="J15" i="7"/>
  <c r="J16" i="7"/>
  <c r="J5" i="7"/>
  <c r="D14" i="7"/>
  <c r="D13" i="7"/>
  <c r="D12" i="7"/>
  <c r="D11" i="7"/>
  <c r="D10" i="7"/>
  <c r="D8" i="7"/>
  <c r="D6" i="7"/>
  <c r="E18" i="6"/>
  <c r="F18" i="6"/>
  <c r="D18" i="6"/>
  <c r="G6" i="6"/>
  <c r="G7" i="6"/>
  <c r="G8" i="6"/>
  <c r="G9" i="6"/>
  <c r="G10" i="6"/>
  <c r="G11" i="6"/>
  <c r="G12" i="6"/>
  <c r="G13" i="6"/>
  <c r="G14" i="6"/>
  <c r="G5" i="6"/>
  <c r="E17" i="5"/>
  <c r="F17" i="5"/>
  <c r="G17" i="5"/>
  <c r="H17" i="5"/>
  <c r="I17" i="5"/>
  <c r="D17" i="5"/>
  <c r="I7" i="5"/>
  <c r="I8" i="5"/>
  <c r="I9" i="5"/>
  <c r="I10" i="5"/>
  <c r="I11" i="5"/>
  <c r="I12" i="5"/>
  <c r="I13" i="5"/>
  <c r="I14" i="5"/>
  <c r="I6" i="5"/>
  <c r="I5" i="5"/>
  <c r="D14" i="5"/>
  <c r="D8" i="5"/>
  <c r="D11" i="5"/>
  <c r="D9" i="5"/>
  <c r="D7" i="5"/>
  <c r="D6" i="5"/>
  <c r="E21" i="4"/>
  <c r="F21" i="4"/>
  <c r="G21" i="4"/>
  <c r="H21" i="4"/>
  <c r="D16" i="4"/>
  <c r="D12" i="4"/>
  <c r="D11" i="4"/>
  <c r="D19" i="4"/>
  <c r="D14" i="4"/>
  <c r="D15" i="4"/>
  <c r="D9" i="4"/>
  <c r="I9" i="4"/>
  <c r="I11" i="4"/>
  <c r="I14" i="4"/>
  <c r="I15" i="4"/>
  <c r="I16" i="4"/>
  <c r="I18" i="4"/>
  <c r="I19" i="4"/>
  <c r="I6" i="4"/>
  <c r="D21" i="4"/>
  <c r="G18" i="3"/>
  <c r="F18" i="3"/>
  <c r="E18" i="3"/>
  <c r="D18" i="3"/>
  <c r="D8" i="3"/>
  <c r="H7" i="3"/>
  <c r="H8" i="3"/>
  <c r="H9" i="3"/>
  <c r="H10" i="3"/>
  <c r="H18" i="3"/>
  <c r="H12" i="3"/>
  <c r="H13" i="3"/>
  <c r="H14" i="3"/>
  <c r="H6" i="3"/>
  <c r="H19" i="2"/>
  <c r="F19" i="2"/>
  <c r="G19" i="2"/>
  <c r="E19" i="2"/>
  <c r="D19" i="2"/>
  <c r="H7" i="2"/>
  <c r="H8" i="2"/>
  <c r="H9" i="2"/>
  <c r="H10" i="2"/>
  <c r="H11" i="2"/>
  <c r="H12" i="2"/>
  <c r="H13" i="2"/>
  <c r="H14" i="2"/>
  <c r="H6" i="2"/>
  <c r="D11" i="2"/>
  <c r="D10" i="2"/>
  <c r="D9" i="2"/>
  <c r="D8" i="2"/>
  <c r="D7" i="2"/>
  <c r="D6" i="2"/>
  <c r="H20" i="11" l="1"/>
  <c r="G17" i="8"/>
  <c r="J19" i="7"/>
  <c r="G18" i="10"/>
  <c r="G18" i="6"/>
  <c r="I21" i="4"/>
  <c r="D12" i="2"/>
  <c r="E8" i="2"/>
  <c r="H5" i="2"/>
  <c r="F20" i="1" l="1"/>
  <c r="E20" i="1"/>
  <c r="D20" i="1"/>
  <c r="F6" i="1"/>
</calcChain>
</file>

<file path=xl/sharedStrings.xml><?xml version="1.0" encoding="utf-8"?>
<sst xmlns="http://schemas.openxmlformats.org/spreadsheetml/2006/main" count="338" uniqueCount="72">
  <si>
    <t>องค์การบริหารส่วนตำบลอุใดเจริญ</t>
  </si>
  <si>
    <t>รายงานรายจ่ายในการดำเนินงานที่จ่ายจากเงินรายรับตามแผนงาน งบกลาง</t>
  </si>
  <si>
    <t>ตั้งแต่วันที่ 1  ตุลาคม  2557  ถึง  30  กันยายน  2558</t>
  </si>
  <si>
    <t>งบ</t>
  </si>
  <si>
    <t>หมวด</t>
  </si>
  <si>
    <t>แหล่งเงิน</t>
  </si>
  <si>
    <t>ประมาณการ</t>
  </si>
  <si>
    <t>งบกลาง</t>
  </si>
  <si>
    <t>รวม</t>
  </si>
  <si>
    <t>เงินงบประมาณ</t>
  </si>
  <si>
    <t>เงินอุดหนุนระบุวัตถุประสงค์</t>
  </si>
  <si>
    <t>รายงานรายจ่ายในการดำเนินงานที่จ่ายจากเงินรายรับตามแผนงาน  บริหารงานทั่วไป</t>
  </si>
  <si>
    <t>งานบริหารงานทั่วไป</t>
  </si>
  <si>
    <t>งานบริหารงานคลัง</t>
  </si>
  <si>
    <t>งานวางแผนสถิติและวิชาการ</t>
  </si>
  <si>
    <t>งบบุคลากร</t>
  </si>
  <si>
    <t>เงินเดือน (ฝ่ายการเมือง)</t>
  </si>
  <si>
    <t>เงินเดือน (ฝ่ายประจำ)</t>
  </si>
  <si>
    <t>งบดำเนินการ</t>
  </si>
  <si>
    <t>ค่าตอบแทน</t>
  </si>
  <si>
    <t>ค่าใช้สอย</t>
  </si>
  <si>
    <t>ค่าวัสดุ</t>
  </si>
  <si>
    <t>ค่าสาธารณูปโภค</t>
  </si>
  <si>
    <t>งบลงทุน</t>
  </si>
  <si>
    <t>ค่าครุภัณฑ์</t>
  </si>
  <si>
    <t>ค่าที่ดินและสิ่งก่อสร้าง</t>
  </si>
  <si>
    <t>งบรายจ่ายอื่น</t>
  </si>
  <si>
    <t>รายจ่ายอื่น</t>
  </si>
  <si>
    <t>งบเงินอุดหนุน</t>
  </si>
  <si>
    <t>เงินอุดหนุน</t>
  </si>
  <si>
    <t>รายงานรายจ่ายในการดำนินงานที่จ่ายจากเงินรายรับตามแผนงาน  การรักษาความสงบภายใน</t>
  </si>
  <si>
    <t>งานเทศกิจ</t>
  </si>
  <si>
    <t>งานบริหารทั่วไปเกี่ยวกับการรักษาความสงบภายใน</t>
  </si>
  <si>
    <t>งานป้องกันฝ่ายพลเรือนและระงับอัคคีภัย</t>
  </si>
  <si>
    <t>รายงานรายจ่ายในการดำเนินงานที่จ่ายจากเงินรายรับตามแผนงาน  การศึกษา</t>
  </si>
  <si>
    <t>งานบริหารทั่วไปเกี่ยวกับการศึกษา</t>
  </si>
  <si>
    <t>งานระดับก่อนวัยเรียนและประถมศึกษา</t>
  </si>
  <si>
    <t>งานระดับมัธยมศึกษา</t>
  </si>
  <si>
    <t>งานศึกษาไม่กำหนดระดับ</t>
  </si>
  <si>
    <t xml:space="preserve">รายจ่ายอื่น </t>
  </si>
  <si>
    <t>รายงานรายจ่ายในการดำเนินงานที่จ่ายจากเงินรายรับตามแผนงาน  สาธารณสุข</t>
  </si>
  <si>
    <t>ตั้งแต่วันที่  1  ตุลาคม  2557  ถึง  30  กันยายน  2558</t>
  </si>
  <si>
    <t>งานบริหารทั่วไปเกี่ยวกับสาธารณสุข</t>
  </si>
  <si>
    <t>งานโรงพยาบาล</t>
  </si>
  <si>
    <t>งานศูนย์บริการสาธารณสุข</t>
  </si>
  <si>
    <t>งานบริการสาธารณสุขและงานสาธารณสุขอื่น</t>
  </si>
  <si>
    <t>รายงานรายจ่ายในการดำเนินงานที่จ่ายจากเงินรายรับตามแผนงาน  สังคมสงเคราะห์</t>
  </si>
  <si>
    <t>งานบริหารทั่วไปเกี่ยวกับสังคมสงเคราะห์</t>
  </si>
  <si>
    <t>งานสวัสดิการสังคมและสังคมสงเคราะห์</t>
  </si>
  <si>
    <t>รายงานรายจ่ายในการดำเนินงานที่จ่ายจากเงินรายรับตามแผนงาน  เคหะและชุมชน</t>
  </si>
  <si>
    <t>งานบริหารทั่วไปเกี่ยวกับเคหะและชุมชน</t>
  </si>
  <si>
    <t>งานไฟฟ้าถนน</t>
  </si>
  <si>
    <t>งานสวนสาธารณะ</t>
  </si>
  <si>
    <t>งานกำจัดขยะมูลฝอยและสิ่งปฏิกูล</t>
  </si>
  <si>
    <t>งานบำบัดน้ำเสีย</t>
  </si>
  <si>
    <t>รายงานรายจ่ายในการดำเนินงานที่จ่ายจากเงินรายรับตามแผนงาน  สร้างความเข้มแข็งของชุมชน</t>
  </si>
  <si>
    <t>งานบริหารทั่วไปเกี่ยวกับการสร้างความเข้มแข็งของขุมชน</t>
  </si>
  <si>
    <t>งานส่งเสริมและสนับสนุนความเข้มแข็งของชุมชน</t>
  </si>
  <si>
    <t>รายงานรายจ่ายในการดำเนินงานที่จ่ายจากเงินรายรับตามแผนงาน  การศาสนาวัฒนธรรมและนันทนาการ</t>
  </si>
  <si>
    <t>งานบริหารทั่วไปเกี่ยวกับศาสนาวัฒนธรรมและนันทนาการ</t>
  </si>
  <si>
    <t>งานกีฬาและนันทนาการ</t>
  </si>
  <si>
    <t>งานศาสนาและวัฒนธรรมท้องถิ่น</t>
  </si>
  <si>
    <t>งานวิชาการวางแผนและส่งเสริมการท่องเที่ยว</t>
  </si>
  <si>
    <t>รายงานรายจ่ายในการดำเนินงานที่จ่ายจากเงินรายรับตามแผนงาน  อุดสาหกรรมและการโยธา</t>
  </si>
  <si>
    <t>งานบริหารทั่วไปเกี่ยวกับอุตสาหกรรมและการโยธา</t>
  </si>
  <si>
    <t>งานก่อสร้างโครงสร้างพื้นฐาน</t>
  </si>
  <si>
    <t>รายงานรายจ่ายในการดำเนินงานที่จ่ายจากเงินรายรับตามแผนงาน  การพาณิชย์</t>
  </si>
  <si>
    <t>งานกิจการประปา</t>
  </si>
  <si>
    <t>งานตลาดสด</t>
  </si>
  <si>
    <t>งานโรงฆ่าสัตว์</t>
  </si>
  <si>
    <t>งบบุคลาการ</t>
  </si>
  <si>
    <t>เงินอุดหนุนเฉพาะกิจ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</si>
</sst>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Angsana New"/>
      <family val="1"/>
    </font>
    <font>
      <b/>
      <sz val="16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9">
    <xf numFmtId="0" fontId="0" fillId="0" borderId="0" xfId="0"/>
    <xf numFmtId="0" fontId="2" fillId="0" borderId="0" xfId="0" applyFont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10" xfId="0" applyFont="1" applyBorder="1"/>
    <xf numFmtId="0" fontId="2" fillId="0" borderId="9" xfId="0" applyFont="1" applyBorder="1"/>
    <xf numFmtId="43" fontId="2" fillId="0" borderId="0" xfId="1" applyFont="1"/>
    <xf numFmtId="43" fontId="2" fillId="0" borderId="2" xfId="1" applyFont="1" applyBorder="1"/>
    <xf numFmtId="43" fontId="2" fillId="0" borderId="4" xfId="1" applyFont="1" applyBorder="1"/>
    <xf numFmtId="43" fontId="2" fillId="0" borderId="3" xfId="1" applyFont="1" applyBorder="1"/>
    <xf numFmtId="43" fontId="2" fillId="0" borderId="5" xfId="1" applyFont="1" applyBorder="1"/>
    <xf numFmtId="43" fontId="3" fillId="0" borderId="1" xfId="0" applyNumberFormat="1" applyFont="1" applyBorder="1"/>
    <xf numFmtId="0" fontId="3" fillId="0" borderId="1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1" xfId="0" applyFont="1" applyBorder="1"/>
    <xf numFmtId="0" fontId="2" fillId="0" borderId="4" xfId="0" applyFont="1" applyBorder="1" applyAlignment="1">
      <alignment horizontal="left" vertical="center"/>
    </xf>
    <xf numFmtId="43" fontId="2" fillId="0" borderId="0" xfId="1" applyFont="1" applyAlignment="1">
      <alignment horizontal="right"/>
    </xf>
    <xf numFmtId="43" fontId="2" fillId="0" borderId="4" xfId="1" applyFont="1" applyBorder="1" applyAlignment="1">
      <alignment horizontal="centerContinuous"/>
    </xf>
    <xf numFmtId="43" fontId="2" fillId="0" borderId="0" xfId="1" applyFont="1" applyBorder="1" applyAlignment="1">
      <alignment horizontal="center" wrapText="1"/>
    </xf>
    <xf numFmtId="43" fontId="2" fillId="0" borderId="4" xfId="1" applyFont="1" applyBorder="1" applyAlignment="1">
      <alignment horizontal="center" vertical="top"/>
    </xf>
    <xf numFmtId="43" fontId="2" fillId="0" borderId="5" xfId="1" applyFont="1" applyBorder="1" applyAlignment="1">
      <alignment horizontal="centerContinuous"/>
    </xf>
    <xf numFmtId="43" fontId="2" fillId="0" borderId="5" xfId="1" applyFont="1" applyBorder="1" applyAlignment="1">
      <alignment horizontal="center" vertical="top"/>
    </xf>
    <xf numFmtId="43" fontId="2" fillId="0" borderId="5" xfId="1" applyFont="1" applyBorder="1" applyAlignment="1">
      <alignment horizontal="center"/>
    </xf>
    <xf numFmtId="0" fontId="2" fillId="0" borderId="0" xfId="0" applyFont="1" applyAlignment="1">
      <alignment vertical="center"/>
    </xf>
    <xf numFmtId="0" fontId="3" fillId="0" borderId="5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4" xfId="0" applyFont="1" applyBorder="1" applyAlignment="1">
      <alignment vertical="center"/>
    </xf>
    <xf numFmtId="0" fontId="3" fillId="0" borderId="0" xfId="0" applyFont="1"/>
    <xf numFmtId="43" fontId="3" fillId="0" borderId="0" xfId="1" applyFont="1" applyAlignment="1">
      <alignment vertical="center"/>
    </xf>
    <xf numFmtId="43" fontId="3" fillId="0" borderId="4" xfId="1" applyFont="1" applyBorder="1" applyAlignment="1">
      <alignment vertical="center"/>
    </xf>
    <xf numFmtId="43" fontId="3" fillId="0" borderId="0" xfId="1" applyFont="1" applyAlignment="1">
      <alignment vertical="center" wrapText="1"/>
    </xf>
    <xf numFmtId="43" fontId="3" fillId="0" borderId="5" xfId="1" applyFont="1" applyBorder="1" applyAlignment="1">
      <alignment vertical="center" wrapText="1"/>
    </xf>
    <xf numFmtId="43" fontId="3" fillId="0" borderId="4" xfId="1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43" fontId="2" fillId="0" borderId="0" xfId="1" applyFont="1" applyAlignment="1">
      <alignment vertical="center" wrapText="1"/>
    </xf>
    <xf numFmtId="43" fontId="2" fillId="0" borderId="5" xfId="1" applyFont="1" applyBorder="1" applyAlignment="1">
      <alignment vertical="center" wrapText="1"/>
    </xf>
    <xf numFmtId="43" fontId="3" fillId="0" borderId="6" xfId="0" applyNumberFormat="1" applyFont="1" applyBorder="1"/>
    <xf numFmtId="43" fontId="3" fillId="0" borderId="7" xfId="0" applyNumberFormat="1" applyFont="1" applyBorder="1"/>
    <xf numFmtId="0" fontId="2" fillId="0" borderId="5" xfId="0" applyFont="1" applyBorder="1" applyAlignment="1">
      <alignment horizontal="left"/>
    </xf>
    <xf numFmtId="43" fontId="2" fillId="0" borderId="5" xfId="1" applyFont="1" applyBorder="1" applyAlignment="1">
      <alignment horizontal="left"/>
    </xf>
    <xf numFmtId="0" fontId="2" fillId="0" borderId="2" xfId="0" applyFont="1" applyBorder="1"/>
    <xf numFmtId="43" fontId="3" fillId="0" borderId="6" xfId="1" applyFont="1" applyBorder="1"/>
    <xf numFmtId="43" fontId="3" fillId="0" borderId="1" xfId="1" applyFont="1" applyBorder="1"/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43" fontId="2" fillId="0" borderId="0" xfId="0" applyNumberFormat="1" applyFont="1"/>
    <xf numFmtId="0" fontId="3" fillId="0" borderId="9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43" fontId="3" fillId="0" borderId="8" xfId="0" applyNumberFormat="1" applyFont="1" applyBorder="1"/>
    <xf numFmtId="0" fontId="3" fillId="0" borderId="0" xfId="0" applyFont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topLeftCell="B1" workbookViewId="0">
      <selection activeCell="D18" sqref="D18"/>
    </sheetView>
  </sheetViews>
  <sheetFormatPr defaultRowHeight="23.25" x14ac:dyDescent="0.5"/>
  <cols>
    <col min="1" max="2" width="20.5" style="1" customWidth="1"/>
    <col min="3" max="3" width="21.625" style="1" customWidth="1"/>
    <col min="4" max="4" width="19.125" style="1" customWidth="1"/>
    <col min="5" max="6" width="20.5" style="1" customWidth="1"/>
    <col min="7" max="16384" width="9" style="1"/>
  </cols>
  <sheetData>
    <row r="1" spans="1:6" x14ac:dyDescent="0.5">
      <c r="A1" s="53" t="s">
        <v>0</v>
      </c>
      <c r="B1" s="53"/>
      <c r="C1" s="53"/>
      <c r="D1" s="53"/>
      <c r="E1" s="53"/>
      <c r="F1" s="53"/>
    </row>
    <row r="2" spans="1:6" x14ac:dyDescent="0.5">
      <c r="A2" s="53" t="s">
        <v>1</v>
      </c>
      <c r="B2" s="53"/>
      <c r="C2" s="53"/>
      <c r="D2" s="53"/>
      <c r="E2" s="53"/>
      <c r="F2" s="53"/>
    </row>
    <row r="3" spans="1:6" x14ac:dyDescent="0.5">
      <c r="A3" s="53" t="s">
        <v>2</v>
      </c>
      <c r="B3" s="53"/>
      <c r="C3" s="53"/>
      <c r="D3" s="53"/>
      <c r="E3" s="53"/>
      <c r="F3" s="53"/>
    </row>
    <row r="4" spans="1:6" x14ac:dyDescent="0.5">
      <c r="A4" s="13" t="s">
        <v>3</v>
      </c>
      <c r="B4" s="13" t="s">
        <v>4</v>
      </c>
      <c r="C4" s="13" t="s">
        <v>5</v>
      </c>
      <c r="D4" s="13" t="s">
        <v>6</v>
      </c>
      <c r="E4" s="13" t="s">
        <v>7</v>
      </c>
      <c r="F4" s="13" t="s">
        <v>8</v>
      </c>
    </row>
    <row r="5" spans="1:6" x14ac:dyDescent="0.5">
      <c r="A5" s="3" t="s">
        <v>7</v>
      </c>
      <c r="B5" s="1" t="s">
        <v>7</v>
      </c>
      <c r="C5" s="3" t="s">
        <v>9</v>
      </c>
      <c r="D5" s="7">
        <v>748750</v>
      </c>
      <c r="E5" s="8">
        <v>729439.68</v>
      </c>
      <c r="F5" s="9">
        <v>729439.68</v>
      </c>
    </row>
    <row r="6" spans="1:6" x14ac:dyDescent="0.5">
      <c r="A6" s="4"/>
      <c r="C6" s="4" t="s">
        <v>10</v>
      </c>
      <c r="D6" s="7">
        <v>0</v>
      </c>
      <c r="E6" s="10">
        <v>7723780</v>
      </c>
      <c r="F6" s="11">
        <f>SUM(E6)</f>
        <v>7723780</v>
      </c>
    </row>
    <row r="7" spans="1:6" x14ac:dyDescent="0.5">
      <c r="A7" s="4"/>
      <c r="C7" s="4"/>
      <c r="E7" s="2"/>
      <c r="F7" s="4"/>
    </row>
    <row r="8" spans="1:6" x14ac:dyDescent="0.5">
      <c r="A8" s="4"/>
      <c r="C8" s="4"/>
      <c r="E8" s="2"/>
      <c r="F8" s="4"/>
    </row>
    <row r="9" spans="1:6" x14ac:dyDescent="0.5">
      <c r="A9" s="4"/>
      <c r="C9" s="4"/>
      <c r="E9" s="2"/>
      <c r="F9" s="4"/>
    </row>
    <row r="10" spans="1:6" x14ac:dyDescent="0.5">
      <c r="A10" s="4"/>
      <c r="C10" s="4"/>
      <c r="E10" s="2"/>
      <c r="F10" s="4"/>
    </row>
    <row r="11" spans="1:6" x14ac:dyDescent="0.5">
      <c r="A11" s="4"/>
      <c r="C11" s="4"/>
      <c r="E11" s="2"/>
      <c r="F11" s="4"/>
    </row>
    <row r="12" spans="1:6" x14ac:dyDescent="0.5">
      <c r="A12" s="4"/>
      <c r="C12" s="4"/>
      <c r="E12" s="2"/>
      <c r="F12" s="4"/>
    </row>
    <row r="13" spans="1:6" x14ac:dyDescent="0.5">
      <c r="A13" s="4"/>
      <c r="C13" s="4"/>
      <c r="E13" s="2"/>
      <c r="F13" s="4"/>
    </row>
    <row r="14" spans="1:6" x14ac:dyDescent="0.5">
      <c r="A14" s="4"/>
      <c r="C14" s="4"/>
      <c r="E14" s="2"/>
      <c r="F14" s="4"/>
    </row>
    <row r="15" spans="1:6" x14ac:dyDescent="0.5">
      <c r="A15" s="4"/>
      <c r="C15" s="4"/>
      <c r="E15" s="2"/>
      <c r="F15" s="4"/>
    </row>
    <row r="16" spans="1:6" x14ac:dyDescent="0.5">
      <c r="A16" s="4"/>
      <c r="C16" s="4"/>
      <c r="E16" s="2"/>
      <c r="F16" s="4"/>
    </row>
    <row r="17" spans="1:6" x14ac:dyDescent="0.5">
      <c r="A17" s="4"/>
      <c r="C17" s="4"/>
      <c r="E17" s="2"/>
      <c r="F17" s="4"/>
    </row>
    <row r="18" spans="1:6" x14ac:dyDescent="0.5">
      <c r="A18" s="4"/>
      <c r="C18" s="4"/>
      <c r="E18" s="2"/>
      <c r="F18" s="4"/>
    </row>
    <row r="19" spans="1:6" x14ac:dyDescent="0.5">
      <c r="A19" s="4"/>
      <c r="C19" s="4"/>
      <c r="D19" s="5"/>
      <c r="E19" s="5"/>
      <c r="F19" s="6"/>
    </row>
    <row r="20" spans="1:6" x14ac:dyDescent="0.5">
      <c r="A20" s="54" t="s">
        <v>8</v>
      </c>
      <c r="B20" s="55"/>
      <c r="C20" s="56"/>
      <c r="D20" s="12">
        <f>SUM(D5:D19)</f>
        <v>748750</v>
      </c>
      <c r="E20" s="12">
        <f>SUM(E5:E19)</f>
        <v>8453219.6799999997</v>
      </c>
      <c r="F20" s="12">
        <f>SUM(F5:F19)</f>
        <v>8453219.6799999997</v>
      </c>
    </row>
  </sheetData>
  <mergeCells count="4">
    <mergeCell ref="A1:F1"/>
    <mergeCell ref="A2:F2"/>
    <mergeCell ref="A3:F3"/>
    <mergeCell ref="A20:C20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selection activeCell="C4" sqref="C4"/>
    </sheetView>
  </sheetViews>
  <sheetFormatPr defaultRowHeight="23.25" x14ac:dyDescent="0.5"/>
  <cols>
    <col min="1" max="1" width="13.25" style="1" customWidth="1"/>
    <col min="2" max="2" width="18.125" style="1" customWidth="1"/>
    <col min="3" max="8" width="15.25" style="1" customWidth="1"/>
    <col min="9" max="16384" width="9" style="1"/>
  </cols>
  <sheetData>
    <row r="1" spans="1:8" x14ac:dyDescent="0.5">
      <c r="A1" s="53" t="s">
        <v>0</v>
      </c>
      <c r="B1" s="53"/>
      <c r="C1" s="53"/>
      <c r="D1" s="53"/>
      <c r="E1" s="53"/>
      <c r="F1" s="53"/>
      <c r="G1" s="53"/>
      <c r="H1" s="53"/>
    </row>
    <row r="2" spans="1:8" x14ac:dyDescent="0.5">
      <c r="A2" s="53" t="s">
        <v>11</v>
      </c>
      <c r="B2" s="53"/>
      <c r="C2" s="53"/>
      <c r="D2" s="53"/>
      <c r="E2" s="53"/>
      <c r="F2" s="53"/>
      <c r="G2" s="53"/>
      <c r="H2" s="53"/>
    </row>
    <row r="3" spans="1:8" x14ac:dyDescent="0.5">
      <c r="A3" s="53" t="s">
        <v>41</v>
      </c>
      <c r="B3" s="53"/>
      <c r="C3" s="53"/>
      <c r="D3" s="53"/>
      <c r="E3" s="53"/>
      <c r="F3" s="53"/>
      <c r="G3" s="53"/>
      <c r="H3" s="53"/>
    </row>
    <row r="4" spans="1:8" ht="53.25" customHeight="1" x14ac:dyDescent="0.5">
      <c r="A4" s="15" t="s">
        <v>3</v>
      </c>
      <c r="B4" s="15" t="s">
        <v>4</v>
      </c>
      <c r="C4" s="15" t="s">
        <v>5</v>
      </c>
      <c r="D4" s="15" t="s">
        <v>6</v>
      </c>
      <c r="E4" s="15" t="s">
        <v>12</v>
      </c>
      <c r="F4" s="16" t="s">
        <v>14</v>
      </c>
      <c r="G4" s="15" t="s">
        <v>13</v>
      </c>
      <c r="H4" s="15" t="s">
        <v>8</v>
      </c>
    </row>
    <row r="5" spans="1:8" x14ac:dyDescent="0.5">
      <c r="A5" s="18" t="s">
        <v>15</v>
      </c>
      <c r="B5" s="14" t="s">
        <v>16</v>
      </c>
      <c r="C5" s="41" t="s">
        <v>9</v>
      </c>
      <c r="D5" s="19">
        <v>2398320</v>
      </c>
      <c r="E5" s="20">
        <v>2398320</v>
      </c>
      <c r="F5" s="21">
        <v>0</v>
      </c>
      <c r="G5" s="22">
        <v>0</v>
      </c>
      <c r="H5" s="22">
        <f>SUM(E5+F5+G5)</f>
        <v>2398320</v>
      </c>
    </row>
    <row r="6" spans="1:8" x14ac:dyDescent="0.5">
      <c r="A6" s="4"/>
      <c r="B6" s="1" t="s">
        <v>17</v>
      </c>
      <c r="C6" s="41" t="s">
        <v>9</v>
      </c>
      <c r="D6" s="19">
        <f>SUM(3068610+1235846)</f>
        <v>4304456</v>
      </c>
      <c r="E6" s="23">
        <v>3006211</v>
      </c>
      <c r="F6" s="21">
        <v>0</v>
      </c>
      <c r="G6" s="24">
        <v>1235846</v>
      </c>
      <c r="H6" s="24">
        <f>SUM(E6,F6,G6)</f>
        <v>4242057</v>
      </c>
    </row>
    <row r="7" spans="1:8" x14ac:dyDescent="0.5">
      <c r="A7" s="4" t="s">
        <v>18</v>
      </c>
      <c r="B7" s="1" t="s">
        <v>19</v>
      </c>
      <c r="C7" s="41" t="s">
        <v>9</v>
      </c>
      <c r="D7" s="19">
        <f>SUM(170600+104270)</f>
        <v>274870</v>
      </c>
      <c r="E7" s="25">
        <v>166750</v>
      </c>
      <c r="F7" s="25">
        <v>0</v>
      </c>
      <c r="G7" s="25">
        <v>93300</v>
      </c>
      <c r="H7" s="24">
        <f t="shared" ref="H7:H14" si="0">SUM(E7,F7,G7)</f>
        <v>260050</v>
      </c>
    </row>
    <row r="8" spans="1:8" x14ac:dyDescent="0.5">
      <c r="A8" s="4"/>
      <c r="B8" s="1" t="s">
        <v>20</v>
      </c>
      <c r="C8" s="41" t="s">
        <v>9</v>
      </c>
      <c r="D8" s="19">
        <f>SUM(335195+620000+76450+422600)</f>
        <v>1454245</v>
      </c>
      <c r="E8" s="25">
        <f>SUM(315065.28+580286.69)</f>
        <v>895351.97</v>
      </c>
      <c r="F8" s="25">
        <v>74200</v>
      </c>
      <c r="G8" s="25">
        <v>383589.1</v>
      </c>
      <c r="H8" s="24">
        <f t="shared" si="0"/>
        <v>1353141.0699999998</v>
      </c>
    </row>
    <row r="9" spans="1:8" x14ac:dyDescent="0.5">
      <c r="A9" s="4"/>
      <c r="B9" s="1" t="s">
        <v>21</v>
      </c>
      <c r="C9" s="41" t="s">
        <v>9</v>
      </c>
      <c r="D9" s="19">
        <f>SUM(396550+65000)</f>
        <v>461550</v>
      </c>
      <c r="E9" s="25">
        <v>354364.48</v>
      </c>
      <c r="F9" s="25">
        <v>0</v>
      </c>
      <c r="G9" s="25">
        <v>58584.1</v>
      </c>
      <c r="H9" s="24">
        <f t="shared" si="0"/>
        <v>412948.57999999996</v>
      </c>
    </row>
    <row r="10" spans="1:8" x14ac:dyDescent="0.5">
      <c r="A10" s="4"/>
      <c r="B10" s="1" t="s">
        <v>22</v>
      </c>
      <c r="C10" s="41" t="s">
        <v>9</v>
      </c>
      <c r="D10" s="19">
        <f>SUM(328000+10000)</f>
        <v>338000</v>
      </c>
      <c r="E10" s="25">
        <v>289877.77</v>
      </c>
      <c r="F10" s="25">
        <v>0</v>
      </c>
      <c r="G10" s="25">
        <v>9585</v>
      </c>
      <c r="H10" s="24">
        <f t="shared" si="0"/>
        <v>299462.77</v>
      </c>
    </row>
    <row r="11" spans="1:8" x14ac:dyDescent="0.5">
      <c r="A11" s="4" t="s">
        <v>23</v>
      </c>
      <c r="B11" s="1" t="s">
        <v>24</v>
      </c>
      <c r="C11" s="41" t="s">
        <v>9</v>
      </c>
      <c r="D11" s="19">
        <f>SUM(396600+25100)</f>
        <v>421700</v>
      </c>
      <c r="E11" s="25">
        <v>338110</v>
      </c>
      <c r="F11" s="25">
        <v>0</v>
      </c>
      <c r="G11" s="25">
        <v>25000</v>
      </c>
      <c r="H11" s="24">
        <f t="shared" si="0"/>
        <v>363110</v>
      </c>
    </row>
    <row r="12" spans="1:8" x14ac:dyDescent="0.5">
      <c r="A12" s="4"/>
      <c r="B12" s="1" t="s">
        <v>25</v>
      </c>
      <c r="C12" s="42">
        <v>0</v>
      </c>
      <c r="D12" s="19">
        <f>SUM(0)</f>
        <v>0</v>
      </c>
      <c r="E12" s="25">
        <v>0</v>
      </c>
      <c r="F12" s="25">
        <v>0</v>
      </c>
      <c r="G12" s="25">
        <v>0</v>
      </c>
      <c r="H12" s="24">
        <f t="shared" si="0"/>
        <v>0</v>
      </c>
    </row>
    <row r="13" spans="1:8" x14ac:dyDescent="0.5">
      <c r="A13" s="4" t="s">
        <v>26</v>
      </c>
      <c r="B13" s="1" t="s">
        <v>27</v>
      </c>
      <c r="C13" s="42">
        <v>0</v>
      </c>
      <c r="D13" s="19">
        <v>0</v>
      </c>
      <c r="E13" s="25">
        <v>0</v>
      </c>
      <c r="F13" s="25">
        <v>0</v>
      </c>
      <c r="G13" s="25">
        <v>0</v>
      </c>
      <c r="H13" s="24">
        <f t="shared" si="0"/>
        <v>0</v>
      </c>
    </row>
    <row r="14" spans="1:8" x14ac:dyDescent="0.5">
      <c r="A14" s="4" t="s">
        <v>28</v>
      </c>
      <c r="B14" s="1" t="s">
        <v>29</v>
      </c>
      <c r="C14" s="42">
        <v>0</v>
      </c>
      <c r="D14" s="19">
        <v>0</v>
      </c>
      <c r="E14" s="25">
        <v>0</v>
      </c>
      <c r="F14" s="25">
        <v>0</v>
      </c>
      <c r="G14" s="25">
        <v>0</v>
      </c>
      <c r="H14" s="24">
        <f t="shared" si="0"/>
        <v>0</v>
      </c>
    </row>
    <row r="15" spans="1:8" x14ac:dyDescent="0.5">
      <c r="A15" s="4"/>
      <c r="C15" s="4"/>
      <c r="E15" s="4"/>
      <c r="G15" s="4"/>
      <c r="H15" s="4"/>
    </row>
    <row r="16" spans="1:8" x14ac:dyDescent="0.5">
      <c r="A16" s="4"/>
      <c r="C16" s="4"/>
      <c r="E16" s="4"/>
      <c r="G16" s="4"/>
      <c r="H16" s="4"/>
    </row>
    <row r="17" spans="1:8" x14ac:dyDescent="0.5">
      <c r="A17" s="4"/>
      <c r="C17" s="4"/>
      <c r="E17" s="4"/>
      <c r="G17" s="4"/>
      <c r="H17" s="4"/>
    </row>
    <row r="18" spans="1:8" x14ac:dyDescent="0.5">
      <c r="A18" s="4"/>
      <c r="C18" s="4"/>
      <c r="D18" s="5"/>
      <c r="E18" s="6"/>
      <c r="F18" s="17"/>
      <c r="G18" s="6"/>
      <c r="H18" s="6"/>
    </row>
    <row r="19" spans="1:8" x14ac:dyDescent="0.5">
      <c r="A19" s="54" t="s">
        <v>8</v>
      </c>
      <c r="B19" s="55"/>
      <c r="C19" s="56"/>
      <c r="D19" s="12">
        <f>SUM(D5:D18)</f>
        <v>9653141</v>
      </c>
      <c r="E19" s="12">
        <f>SUM(E5:E18)</f>
        <v>7448985.2199999988</v>
      </c>
      <c r="F19" s="12">
        <f t="shared" ref="F19:G19" si="1">SUM(F5:F18)</f>
        <v>74200</v>
      </c>
      <c r="G19" s="12">
        <f t="shared" si="1"/>
        <v>1805904.2000000002</v>
      </c>
      <c r="H19" s="12">
        <f>SUM(E19,F19,G19)</f>
        <v>9329089.4199999981</v>
      </c>
    </row>
  </sheetData>
  <mergeCells count="4">
    <mergeCell ref="A1:H1"/>
    <mergeCell ref="A2:H2"/>
    <mergeCell ref="A3:H3"/>
    <mergeCell ref="A19:C19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topLeftCell="A4" workbookViewId="0">
      <selection activeCell="K16" sqref="K16"/>
    </sheetView>
  </sheetViews>
  <sheetFormatPr defaultRowHeight="23.25" x14ac:dyDescent="0.5"/>
  <cols>
    <col min="1" max="1" width="14" style="1" customWidth="1"/>
    <col min="2" max="2" width="17.625" style="1" customWidth="1"/>
    <col min="3" max="3" width="14.875" style="1" customWidth="1"/>
    <col min="4" max="4" width="14.125" style="1" customWidth="1"/>
    <col min="5" max="5" width="14.75" style="1" customWidth="1"/>
    <col min="6" max="6" width="14.625" style="1" customWidth="1"/>
    <col min="7" max="7" width="18.875" style="1" customWidth="1"/>
    <col min="8" max="8" width="14.125" style="1" customWidth="1"/>
    <col min="9" max="16384" width="9" style="1"/>
  </cols>
  <sheetData>
    <row r="1" spans="1:8" x14ac:dyDescent="0.5">
      <c r="A1" s="53" t="s">
        <v>0</v>
      </c>
      <c r="B1" s="53"/>
      <c r="C1" s="53"/>
      <c r="D1" s="53"/>
      <c r="E1" s="53"/>
      <c r="F1" s="53"/>
      <c r="G1" s="53"/>
      <c r="H1" s="53"/>
    </row>
    <row r="2" spans="1:8" x14ac:dyDescent="0.5">
      <c r="A2" s="53" t="s">
        <v>30</v>
      </c>
      <c r="B2" s="53"/>
      <c r="C2" s="53"/>
      <c r="D2" s="53"/>
      <c r="E2" s="53"/>
      <c r="F2" s="53"/>
      <c r="G2" s="53"/>
      <c r="H2" s="53"/>
    </row>
    <row r="3" spans="1:8" x14ac:dyDescent="0.5">
      <c r="A3" s="53" t="s">
        <v>41</v>
      </c>
      <c r="B3" s="53"/>
      <c r="C3" s="53"/>
      <c r="D3" s="53"/>
      <c r="E3" s="53"/>
      <c r="F3" s="53"/>
      <c r="G3" s="53"/>
      <c r="H3" s="53"/>
    </row>
    <row r="4" spans="1:8" ht="69.75" x14ac:dyDescent="0.5">
      <c r="A4" s="16" t="s">
        <v>3</v>
      </c>
      <c r="B4" s="16" t="s">
        <v>4</v>
      </c>
      <c r="C4" s="16" t="s">
        <v>5</v>
      </c>
      <c r="D4" s="16" t="s">
        <v>6</v>
      </c>
      <c r="E4" s="16" t="s">
        <v>32</v>
      </c>
      <c r="F4" s="16" t="s">
        <v>31</v>
      </c>
      <c r="G4" s="16" t="s">
        <v>33</v>
      </c>
      <c r="H4" s="16" t="s">
        <v>8</v>
      </c>
    </row>
    <row r="5" spans="1:8" x14ac:dyDescent="0.5">
      <c r="A5" s="29" t="s">
        <v>15</v>
      </c>
      <c r="B5" s="26" t="s">
        <v>16</v>
      </c>
      <c r="C5" s="35">
        <v>0</v>
      </c>
      <c r="D5" s="31">
        <v>0</v>
      </c>
      <c r="E5" s="32">
        <v>0</v>
      </c>
      <c r="F5" s="32">
        <v>0</v>
      </c>
      <c r="G5" s="31">
        <v>0</v>
      </c>
      <c r="H5" s="32">
        <v>0</v>
      </c>
    </row>
    <row r="6" spans="1:8" x14ac:dyDescent="0.5">
      <c r="A6" s="27"/>
      <c r="B6" s="28" t="s">
        <v>17</v>
      </c>
      <c r="C6" s="36" t="s">
        <v>9</v>
      </c>
      <c r="D6" s="37">
        <v>348410</v>
      </c>
      <c r="E6" s="38">
        <v>343680</v>
      </c>
      <c r="F6" s="34">
        <v>0</v>
      </c>
      <c r="G6" s="33">
        <v>0</v>
      </c>
      <c r="H6" s="38">
        <f>SUM(E6,F6,G6)</f>
        <v>343680</v>
      </c>
    </row>
    <row r="7" spans="1:8" x14ac:dyDescent="0.5">
      <c r="A7" s="4" t="s">
        <v>18</v>
      </c>
      <c r="B7" s="1" t="s">
        <v>19</v>
      </c>
      <c r="C7" s="11">
        <v>0</v>
      </c>
      <c r="D7" s="7">
        <v>0</v>
      </c>
      <c r="E7" s="11">
        <v>0</v>
      </c>
      <c r="F7" s="11">
        <v>0</v>
      </c>
      <c r="G7" s="7">
        <v>0</v>
      </c>
      <c r="H7" s="38">
        <f t="shared" ref="H7:H14" si="0">SUM(E7,F7,G7)</f>
        <v>0</v>
      </c>
    </row>
    <row r="8" spans="1:8" x14ac:dyDescent="0.5">
      <c r="A8" s="4"/>
      <c r="B8" s="1" t="s">
        <v>20</v>
      </c>
      <c r="C8" s="4" t="s">
        <v>9</v>
      </c>
      <c r="D8" s="7">
        <f>SUM(128700,227000)</f>
        <v>355700</v>
      </c>
      <c r="E8" s="11">
        <v>98794</v>
      </c>
      <c r="F8" s="11">
        <v>0</v>
      </c>
      <c r="G8" s="7">
        <v>217601</v>
      </c>
      <c r="H8" s="38">
        <f t="shared" si="0"/>
        <v>316395</v>
      </c>
    </row>
    <row r="9" spans="1:8" x14ac:dyDescent="0.5">
      <c r="A9" s="4"/>
      <c r="B9" s="1" t="s">
        <v>21</v>
      </c>
      <c r="C9" s="4" t="s">
        <v>9</v>
      </c>
      <c r="D9" s="7">
        <v>46700</v>
      </c>
      <c r="E9" s="11">
        <v>37560</v>
      </c>
      <c r="F9" s="11">
        <v>0</v>
      </c>
      <c r="G9" s="7">
        <v>0</v>
      </c>
      <c r="H9" s="38">
        <f t="shared" si="0"/>
        <v>37560</v>
      </c>
    </row>
    <row r="10" spans="1:8" x14ac:dyDescent="0.5">
      <c r="A10" s="4"/>
      <c r="B10" s="1" t="s">
        <v>22</v>
      </c>
      <c r="C10" s="11">
        <v>0</v>
      </c>
      <c r="D10" s="7">
        <v>0</v>
      </c>
      <c r="E10" s="11">
        <v>0</v>
      </c>
      <c r="F10" s="11">
        <v>0</v>
      </c>
      <c r="G10" s="7">
        <v>0</v>
      </c>
      <c r="H10" s="38">
        <f t="shared" si="0"/>
        <v>0</v>
      </c>
    </row>
    <row r="11" spans="1:8" x14ac:dyDescent="0.5">
      <c r="A11" s="4" t="s">
        <v>23</v>
      </c>
      <c r="B11" s="1" t="s">
        <v>24</v>
      </c>
      <c r="C11" s="4" t="s">
        <v>9</v>
      </c>
      <c r="D11" s="7">
        <v>80200</v>
      </c>
      <c r="E11" s="11">
        <v>80200</v>
      </c>
      <c r="F11" s="11">
        <v>0</v>
      </c>
      <c r="G11" s="7">
        <v>0</v>
      </c>
      <c r="H11" s="38">
        <v>80200</v>
      </c>
    </row>
    <row r="12" spans="1:8" x14ac:dyDescent="0.5">
      <c r="A12" s="4"/>
      <c r="B12" s="1" t="s">
        <v>25</v>
      </c>
      <c r="C12" s="11">
        <v>0</v>
      </c>
      <c r="D12" s="7">
        <v>0</v>
      </c>
      <c r="E12" s="11">
        <v>0</v>
      </c>
      <c r="F12" s="11">
        <v>0</v>
      </c>
      <c r="G12" s="7">
        <v>0</v>
      </c>
      <c r="H12" s="38">
        <f t="shared" si="0"/>
        <v>0</v>
      </c>
    </row>
    <row r="13" spans="1:8" x14ac:dyDescent="0.5">
      <c r="A13" s="4" t="s">
        <v>26</v>
      </c>
      <c r="B13" s="1" t="s">
        <v>27</v>
      </c>
      <c r="C13" s="11">
        <v>0</v>
      </c>
      <c r="D13" s="7">
        <v>0</v>
      </c>
      <c r="E13" s="11">
        <v>0</v>
      </c>
      <c r="F13" s="11">
        <v>0</v>
      </c>
      <c r="G13" s="7">
        <v>0</v>
      </c>
      <c r="H13" s="38">
        <f t="shared" si="0"/>
        <v>0</v>
      </c>
    </row>
    <row r="14" spans="1:8" x14ac:dyDescent="0.5">
      <c r="A14" s="4" t="s">
        <v>28</v>
      </c>
      <c r="B14" s="1" t="s">
        <v>29</v>
      </c>
      <c r="C14" s="4" t="s">
        <v>9</v>
      </c>
      <c r="D14" s="7">
        <v>30000</v>
      </c>
      <c r="E14" s="11">
        <v>30000</v>
      </c>
      <c r="F14" s="11">
        <v>0</v>
      </c>
      <c r="G14" s="7">
        <v>0</v>
      </c>
      <c r="H14" s="38">
        <f t="shared" si="0"/>
        <v>30000</v>
      </c>
    </row>
    <row r="15" spans="1:8" x14ac:dyDescent="0.5">
      <c r="A15" s="4"/>
      <c r="B15" s="30"/>
      <c r="C15" s="4"/>
      <c r="E15" s="4"/>
      <c r="F15" s="4"/>
      <c r="H15" s="4"/>
    </row>
    <row r="16" spans="1:8" x14ac:dyDescent="0.5">
      <c r="A16" s="4"/>
      <c r="C16" s="4"/>
      <c r="E16" s="4"/>
      <c r="F16" s="4"/>
      <c r="H16" s="4"/>
    </row>
    <row r="17" spans="1:8" x14ac:dyDescent="0.5">
      <c r="A17" s="4"/>
      <c r="C17" s="4"/>
      <c r="E17" s="4"/>
      <c r="F17" s="4"/>
      <c r="H17" s="4"/>
    </row>
    <row r="18" spans="1:8" x14ac:dyDescent="0.5">
      <c r="A18" s="54" t="s">
        <v>8</v>
      </c>
      <c r="B18" s="55"/>
      <c r="C18" s="56"/>
      <c r="D18" s="39">
        <f>SUM(D6:D17)</f>
        <v>861010</v>
      </c>
      <c r="E18" s="12">
        <f>SUM(E6:E17)</f>
        <v>590234</v>
      </c>
      <c r="F18" s="12">
        <f>SUM(F6:F17)</f>
        <v>0</v>
      </c>
      <c r="G18" s="40">
        <f>SUM(G6:G17)</f>
        <v>217601</v>
      </c>
      <c r="H18" s="12">
        <f>SUM(H6:H17)</f>
        <v>807835</v>
      </c>
    </row>
  </sheetData>
  <mergeCells count="4">
    <mergeCell ref="A1:H1"/>
    <mergeCell ref="A2:H2"/>
    <mergeCell ref="A3:H3"/>
    <mergeCell ref="A18:C18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topLeftCell="A4" workbookViewId="0">
      <selection activeCell="C5" sqref="C5"/>
    </sheetView>
  </sheetViews>
  <sheetFormatPr defaultRowHeight="23.25" x14ac:dyDescent="0.5"/>
  <cols>
    <col min="1" max="1" width="12.125" style="1" customWidth="1"/>
    <col min="2" max="2" width="17.25" style="1" customWidth="1"/>
    <col min="3" max="3" width="21.75" style="1" customWidth="1"/>
    <col min="4" max="9" width="12.75" style="1" customWidth="1"/>
    <col min="10" max="16384" width="9" style="1"/>
  </cols>
  <sheetData>
    <row r="1" spans="1:9" ht="25.5" customHeight="1" x14ac:dyDescent="0.5">
      <c r="A1" s="53" t="s">
        <v>0</v>
      </c>
      <c r="B1" s="53"/>
      <c r="C1" s="53"/>
      <c r="D1" s="53"/>
      <c r="E1" s="53"/>
      <c r="F1" s="53"/>
      <c r="G1" s="53"/>
      <c r="H1" s="53"/>
      <c r="I1" s="53"/>
    </row>
    <row r="2" spans="1:9" ht="25.5" customHeight="1" x14ac:dyDescent="0.5">
      <c r="A2" s="53" t="s">
        <v>34</v>
      </c>
      <c r="B2" s="53"/>
      <c r="C2" s="53"/>
      <c r="D2" s="53"/>
      <c r="E2" s="53"/>
      <c r="F2" s="53"/>
      <c r="G2" s="53"/>
      <c r="H2" s="53"/>
      <c r="I2" s="53"/>
    </row>
    <row r="3" spans="1:9" ht="25.5" customHeight="1" x14ac:dyDescent="0.5">
      <c r="A3" s="53" t="s">
        <v>41</v>
      </c>
      <c r="B3" s="53"/>
      <c r="C3" s="53"/>
      <c r="D3" s="53"/>
      <c r="E3" s="53"/>
      <c r="F3" s="53"/>
      <c r="G3" s="53"/>
      <c r="H3" s="53"/>
      <c r="I3" s="53"/>
    </row>
    <row r="4" spans="1:9" ht="63" customHeight="1" x14ac:dyDescent="0.5">
      <c r="A4" s="16" t="s">
        <v>3</v>
      </c>
      <c r="B4" s="16" t="s">
        <v>4</v>
      </c>
      <c r="C4" s="16" t="s">
        <v>5</v>
      </c>
      <c r="D4" s="16" t="s">
        <v>6</v>
      </c>
      <c r="E4" s="16" t="s">
        <v>35</v>
      </c>
      <c r="F4" s="16" t="s">
        <v>36</v>
      </c>
      <c r="G4" s="16" t="s">
        <v>37</v>
      </c>
      <c r="H4" s="16" t="s">
        <v>38</v>
      </c>
      <c r="I4" s="16" t="s">
        <v>8</v>
      </c>
    </row>
    <row r="5" spans="1:9" ht="21.75" customHeight="1" x14ac:dyDescent="0.5">
      <c r="A5" s="3" t="s">
        <v>15</v>
      </c>
      <c r="B5" s="1" t="s">
        <v>16</v>
      </c>
      <c r="C5" s="9">
        <v>0</v>
      </c>
      <c r="D5" s="7">
        <v>0</v>
      </c>
      <c r="E5" s="9">
        <v>0</v>
      </c>
      <c r="F5" s="7">
        <v>0</v>
      </c>
      <c r="G5" s="9">
        <v>0</v>
      </c>
      <c r="H5" s="7">
        <v>0</v>
      </c>
      <c r="I5" s="9">
        <v>0</v>
      </c>
    </row>
    <row r="6" spans="1:9" ht="21.75" customHeight="1" x14ac:dyDescent="0.5">
      <c r="A6" s="4"/>
      <c r="B6" s="1" t="s">
        <v>17</v>
      </c>
      <c r="C6" s="4" t="s">
        <v>9</v>
      </c>
      <c r="D6" s="7">
        <v>1223220</v>
      </c>
      <c r="E6" s="11">
        <v>1213970</v>
      </c>
      <c r="F6" s="7">
        <v>0</v>
      </c>
      <c r="G6" s="11">
        <v>0</v>
      </c>
      <c r="H6" s="7">
        <v>0</v>
      </c>
      <c r="I6" s="11">
        <f>SUM(E6:H6)</f>
        <v>1213970</v>
      </c>
    </row>
    <row r="7" spans="1:9" ht="21.75" customHeight="1" x14ac:dyDescent="0.5">
      <c r="A7" s="4"/>
      <c r="C7" s="4" t="s">
        <v>71</v>
      </c>
      <c r="D7" s="7">
        <v>0</v>
      </c>
      <c r="E7" s="11">
        <v>177750</v>
      </c>
      <c r="F7" s="7">
        <v>0</v>
      </c>
      <c r="G7" s="11">
        <v>0</v>
      </c>
      <c r="H7" s="7">
        <v>0</v>
      </c>
      <c r="I7" s="11">
        <f>SUM(E7:H7)</f>
        <v>177750</v>
      </c>
    </row>
    <row r="8" spans="1:9" ht="21.75" customHeight="1" x14ac:dyDescent="0.5">
      <c r="A8" s="4"/>
      <c r="C8" s="4" t="s">
        <v>10</v>
      </c>
      <c r="D8" s="7">
        <v>0</v>
      </c>
      <c r="E8" s="11">
        <v>2360660</v>
      </c>
      <c r="F8" s="7">
        <v>0</v>
      </c>
      <c r="G8" s="11">
        <v>0</v>
      </c>
      <c r="H8" s="7">
        <v>0</v>
      </c>
      <c r="I8" s="11">
        <f>SUM(E8:H8)</f>
        <v>2360660</v>
      </c>
    </row>
    <row r="9" spans="1:9" ht="21.75" customHeight="1" x14ac:dyDescent="0.5">
      <c r="A9" s="4" t="s">
        <v>18</v>
      </c>
      <c r="B9" s="1" t="s">
        <v>19</v>
      </c>
      <c r="C9" s="4" t="s">
        <v>9</v>
      </c>
      <c r="D9" s="7">
        <f>SUM(48000)</f>
        <v>48000</v>
      </c>
      <c r="E9" s="11">
        <v>44970</v>
      </c>
      <c r="F9" s="7">
        <v>0</v>
      </c>
      <c r="G9" s="11">
        <v>0</v>
      </c>
      <c r="H9" s="7">
        <v>0</v>
      </c>
      <c r="I9" s="11">
        <f t="shared" ref="I9:I21" si="0">SUM(E9:H9)</f>
        <v>44970</v>
      </c>
    </row>
    <row r="10" spans="1:9" ht="21.75" customHeight="1" x14ac:dyDescent="0.5">
      <c r="A10" s="4"/>
      <c r="C10" s="4" t="s">
        <v>10</v>
      </c>
      <c r="D10" s="7">
        <v>0</v>
      </c>
      <c r="E10" s="11">
        <v>58740</v>
      </c>
      <c r="F10" s="7">
        <v>0</v>
      </c>
      <c r="G10" s="11">
        <v>0</v>
      </c>
      <c r="H10" s="7">
        <v>0</v>
      </c>
      <c r="I10" s="11">
        <f t="shared" si="0"/>
        <v>58740</v>
      </c>
    </row>
    <row r="11" spans="1:9" ht="21.75" customHeight="1" x14ac:dyDescent="0.5">
      <c r="A11" s="4"/>
      <c r="B11" s="1" t="s">
        <v>20</v>
      </c>
      <c r="C11" s="4" t="s">
        <v>9</v>
      </c>
      <c r="D11" s="7">
        <f>SUM(253340+973000)</f>
        <v>1226340</v>
      </c>
      <c r="E11" s="11">
        <v>244224.66</v>
      </c>
      <c r="F11" s="7">
        <v>906900</v>
      </c>
      <c r="G11" s="11">
        <v>0</v>
      </c>
      <c r="H11" s="7">
        <v>0</v>
      </c>
      <c r="I11" s="11">
        <f t="shared" si="0"/>
        <v>1151124.6599999999</v>
      </c>
    </row>
    <row r="12" spans="1:9" ht="21.75" customHeight="1" x14ac:dyDescent="0.5">
      <c r="A12" s="4"/>
      <c r="B12" s="1" t="s">
        <v>21</v>
      </c>
      <c r="C12" s="4" t="s">
        <v>9</v>
      </c>
      <c r="D12" s="7">
        <f>SUM(2055740+52000)</f>
        <v>2107740</v>
      </c>
      <c r="E12" s="11">
        <v>2055204.8</v>
      </c>
      <c r="F12" s="7">
        <v>50189</v>
      </c>
      <c r="G12" s="11">
        <v>0</v>
      </c>
      <c r="H12" s="7">
        <v>0</v>
      </c>
      <c r="I12" s="11">
        <f t="shared" si="0"/>
        <v>2105393.7999999998</v>
      </c>
    </row>
    <row r="13" spans="1:9" ht="21.75" customHeight="1" x14ac:dyDescent="0.5">
      <c r="A13" s="4"/>
      <c r="C13" s="4" t="s">
        <v>10</v>
      </c>
      <c r="D13" s="7">
        <v>0</v>
      </c>
      <c r="E13" s="11">
        <v>0</v>
      </c>
      <c r="F13" s="7">
        <v>394400</v>
      </c>
      <c r="G13" s="11">
        <v>0</v>
      </c>
      <c r="H13" s="7">
        <v>0</v>
      </c>
      <c r="I13" s="11">
        <f t="shared" si="0"/>
        <v>394400</v>
      </c>
    </row>
    <row r="14" spans="1:9" ht="21.75" customHeight="1" x14ac:dyDescent="0.5">
      <c r="A14" s="4"/>
      <c r="B14" s="1" t="s">
        <v>22</v>
      </c>
      <c r="C14" s="4" t="s">
        <v>9</v>
      </c>
      <c r="D14" s="7">
        <f>SUM(40000)</f>
        <v>40000</v>
      </c>
      <c r="E14" s="11">
        <v>34175.07</v>
      </c>
      <c r="F14" s="7">
        <v>0</v>
      </c>
      <c r="G14" s="11">
        <v>0</v>
      </c>
      <c r="H14" s="7">
        <v>0</v>
      </c>
      <c r="I14" s="11">
        <f t="shared" si="0"/>
        <v>34175.07</v>
      </c>
    </row>
    <row r="15" spans="1:9" ht="21.75" customHeight="1" x14ac:dyDescent="0.5">
      <c r="A15" s="4" t="s">
        <v>23</v>
      </c>
      <c r="B15" s="1" t="s">
        <v>24</v>
      </c>
      <c r="C15" s="4" t="s">
        <v>9</v>
      </c>
      <c r="D15" s="7">
        <f>SUM(18000)</f>
        <v>18000</v>
      </c>
      <c r="E15" s="11">
        <v>17500</v>
      </c>
      <c r="F15" s="7">
        <v>0</v>
      </c>
      <c r="G15" s="11">
        <v>0</v>
      </c>
      <c r="H15" s="7">
        <v>0</v>
      </c>
      <c r="I15" s="11">
        <f t="shared" si="0"/>
        <v>17500</v>
      </c>
    </row>
    <row r="16" spans="1:9" ht="21.75" customHeight="1" x14ac:dyDescent="0.5">
      <c r="A16" s="4"/>
      <c r="B16" s="1" t="s">
        <v>25</v>
      </c>
      <c r="C16" s="4" t="s">
        <v>9</v>
      </c>
      <c r="D16" s="7">
        <f>SUM(200000)</f>
        <v>200000</v>
      </c>
      <c r="E16" s="11">
        <v>0</v>
      </c>
      <c r="F16" s="7">
        <v>200000</v>
      </c>
      <c r="G16" s="11">
        <v>0</v>
      </c>
      <c r="H16" s="7">
        <v>0</v>
      </c>
      <c r="I16" s="11">
        <f t="shared" si="0"/>
        <v>200000</v>
      </c>
    </row>
    <row r="17" spans="1:9" ht="21.75" customHeight="1" x14ac:dyDescent="0.5">
      <c r="A17" s="4"/>
      <c r="C17" s="4" t="s">
        <v>71</v>
      </c>
      <c r="D17" s="7">
        <v>0</v>
      </c>
      <c r="E17" s="11">
        <v>1800000</v>
      </c>
      <c r="F17" s="7">
        <v>0</v>
      </c>
      <c r="G17" s="11">
        <v>0</v>
      </c>
      <c r="H17" s="7">
        <v>0</v>
      </c>
      <c r="I17" s="11">
        <f t="shared" si="0"/>
        <v>1800000</v>
      </c>
    </row>
    <row r="18" spans="1:9" ht="21.75" customHeight="1" x14ac:dyDescent="0.5">
      <c r="A18" s="4" t="s">
        <v>26</v>
      </c>
      <c r="B18" s="1" t="s">
        <v>39</v>
      </c>
      <c r="C18" s="11">
        <v>0</v>
      </c>
      <c r="D18" s="7">
        <v>0</v>
      </c>
      <c r="E18" s="11">
        <v>0</v>
      </c>
      <c r="F18" s="7">
        <v>0</v>
      </c>
      <c r="G18" s="11">
        <v>0</v>
      </c>
      <c r="H18" s="7">
        <v>0</v>
      </c>
      <c r="I18" s="11">
        <f t="shared" si="0"/>
        <v>0</v>
      </c>
    </row>
    <row r="19" spans="1:9" ht="21.75" customHeight="1" x14ac:dyDescent="0.5">
      <c r="A19" s="4" t="s">
        <v>28</v>
      </c>
      <c r="B19" s="1" t="s">
        <v>29</v>
      </c>
      <c r="C19" s="4" t="s">
        <v>9</v>
      </c>
      <c r="D19" s="7">
        <f>SUM(3446000)</f>
        <v>3446000</v>
      </c>
      <c r="E19" s="11">
        <v>3419524</v>
      </c>
      <c r="F19" s="7">
        <v>0</v>
      </c>
      <c r="G19" s="11">
        <v>0</v>
      </c>
      <c r="H19" s="7">
        <v>0</v>
      </c>
      <c r="I19" s="11">
        <f t="shared" si="0"/>
        <v>3419524</v>
      </c>
    </row>
    <row r="20" spans="1:9" ht="21.75" customHeight="1" x14ac:dyDescent="0.5">
      <c r="A20" s="4"/>
      <c r="C20" s="4"/>
      <c r="D20" s="7"/>
      <c r="E20" s="11"/>
      <c r="F20" s="7"/>
      <c r="G20" s="11"/>
      <c r="H20" s="7"/>
      <c r="I20" s="11"/>
    </row>
    <row r="21" spans="1:9" ht="21.75" customHeight="1" x14ac:dyDescent="0.5">
      <c r="A21" s="54" t="s">
        <v>8</v>
      </c>
      <c r="B21" s="55"/>
      <c r="C21" s="56"/>
      <c r="D21" s="44">
        <f>SUM(D6:D20)</f>
        <v>8309300</v>
      </c>
      <c r="E21" s="44">
        <f>SUM(E6:E20)</f>
        <v>11426718.530000001</v>
      </c>
      <c r="F21" s="44">
        <f>SUM(F6:F20)</f>
        <v>1551489</v>
      </c>
      <c r="G21" s="44">
        <f>SUM(G6:G20)</f>
        <v>0</v>
      </c>
      <c r="H21" s="44">
        <f>SUM(H6:H20)</f>
        <v>0</v>
      </c>
      <c r="I21" s="45">
        <f t="shared" si="0"/>
        <v>12978207.530000001</v>
      </c>
    </row>
  </sheetData>
  <mergeCells count="4">
    <mergeCell ref="A1:I1"/>
    <mergeCell ref="A2:I2"/>
    <mergeCell ref="A3:I3"/>
    <mergeCell ref="A21:C21"/>
  </mergeCells>
  <pageMargins left="0.51181102362204722" right="0.51181102362204722" top="0.55118110236220474" bottom="0.55118110236220474" header="0.31496062992125984" footer="0.31496062992125984"/>
  <pageSetup paperSize="9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workbookViewId="0">
      <selection activeCell="D14" sqref="D14"/>
    </sheetView>
  </sheetViews>
  <sheetFormatPr defaultRowHeight="23.25" x14ac:dyDescent="0.5"/>
  <cols>
    <col min="1" max="1" width="12" style="1" customWidth="1"/>
    <col min="2" max="2" width="17.875" style="1" customWidth="1"/>
    <col min="3" max="3" width="12.875" style="1" customWidth="1"/>
    <col min="4" max="9" width="13.375" style="1" customWidth="1"/>
    <col min="10" max="16384" width="9" style="1"/>
  </cols>
  <sheetData>
    <row r="1" spans="1:9" x14ac:dyDescent="0.5">
      <c r="A1" s="53" t="s">
        <v>0</v>
      </c>
      <c r="B1" s="53"/>
      <c r="C1" s="53"/>
      <c r="D1" s="53"/>
      <c r="E1" s="53"/>
      <c r="F1" s="53"/>
      <c r="G1" s="53"/>
      <c r="H1" s="53"/>
      <c r="I1" s="53"/>
    </row>
    <row r="2" spans="1:9" x14ac:dyDescent="0.5">
      <c r="A2" s="53" t="s">
        <v>40</v>
      </c>
      <c r="B2" s="53"/>
      <c r="C2" s="53"/>
      <c r="D2" s="53"/>
      <c r="E2" s="53"/>
      <c r="F2" s="53"/>
      <c r="G2" s="53"/>
      <c r="H2" s="53"/>
      <c r="I2" s="53"/>
    </row>
    <row r="3" spans="1:9" x14ac:dyDescent="0.5">
      <c r="A3" s="53" t="s">
        <v>41</v>
      </c>
      <c r="B3" s="53"/>
      <c r="C3" s="53"/>
      <c r="D3" s="53"/>
      <c r="E3" s="53"/>
      <c r="F3" s="53"/>
      <c r="G3" s="53"/>
      <c r="H3" s="53"/>
      <c r="I3" s="53"/>
    </row>
    <row r="4" spans="1:9" ht="93" x14ac:dyDescent="0.5">
      <c r="A4" s="16" t="s">
        <v>3</v>
      </c>
      <c r="B4" s="47" t="s">
        <v>4</v>
      </c>
      <c r="C4" s="16" t="s">
        <v>5</v>
      </c>
      <c r="D4" s="47" t="s">
        <v>6</v>
      </c>
      <c r="E4" s="16" t="s">
        <v>42</v>
      </c>
      <c r="F4" s="47" t="s">
        <v>43</v>
      </c>
      <c r="G4" s="16" t="s">
        <v>45</v>
      </c>
      <c r="H4" s="47" t="s">
        <v>44</v>
      </c>
      <c r="I4" s="16" t="s">
        <v>8</v>
      </c>
    </row>
    <row r="5" spans="1:9" x14ac:dyDescent="0.5">
      <c r="A5" s="4" t="s">
        <v>15</v>
      </c>
      <c r="B5" s="1" t="s">
        <v>16</v>
      </c>
      <c r="C5" s="11">
        <v>0</v>
      </c>
      <c r="D5" s="7">
        <v>0</v>
      </c>
      <c r="E5" s="11">
        <v>0</v>
      </c>
      <c r="F5" s="7">
        <v>0</v>
      </c>
      <c r="G5" s="11">
        <v>0</v>
      </c>
      <c r="H5" s="7">
        <v>0</v>
      </c>
      <c r="I5" s="11">
        <f>SUM(E5)</f>
        <v>0</v>
      </c>
    </row>
    <row r="6" spans="1:9" x14ac:dyDescent="0.5">
      <c r="A6" s="4"/>
      <c r="B6" s="1" t="s">
        <v>17</v>
      </c>
      <c r="C6" s="11" t="s">
        <v>9</v>
      </c>
      <c r="D6" s="7">
        <f>SUM(366999)</f>
        <v>366999</v>
      </c>
      <c r="E6" s="11">
        <v>359977</v>
      </c>
      <c r="F6" s="7">
        <v>0</v>
      </c>
      <c r="G6" s="11">
        <v>0</v>
      </c>
      <c r="H6" s="7">
        <v>0</v>
      </c>
      <c r="I6" s="11">
        <f>SUM(E6,F6,G6,H6)</f>
        <v>359977</v>
      </c>
    </row>
    <row r="7" spans="1:9" x14ac:dyDescent="0.5">
      <c r="A7" s="4" t="s">
        <v>18</v>
      </c>
      <c r="B7" s="1" t="s">
        <v>19</v>
      </c>
      <c r="C7" s="11" t="s">
        <v>9</v>
      </c>
      <c r="D7" s="7">
        <f>SUM(12600)</f>
        <v>12600</v>
      </c>
      <c r="E7" s="11">
        <v>12400</v>
      </c>
      <c r="F7" s="7">
        <v>0</v>
      </c>
      <c r="G7" s="11">
        <v>0</v>
      </c>
      <c r="H7" s="7">
        <v>0</v>
      </c>
      <c r="I7" s="11">
        <f t="shared" ref="I7:I14" si="0">SUM(E7,F7,G7,H7)</f>
        <v>12400</v>
      </c>
    </row>
    <row r="8" spans="1:9" x14ac:dyDescent="0.5">
      <c r="A8" s="4"/>
      <c r="B8" s="1" t="s">
        <v>20</v>
      </c>
      <c r="C8" s="11" t="s">
        <v>9</v>
      </c>
      <c r="D8" s="7">
        <f>SUM(1053000+193022)</f>
        <v>1246022</v>
      </c>
      <c r="E8" s="11">
        <v>990059.81</v>
      </c>
      <c r="F8" s="7">
        <v>0</v>
      </c>
      <c r="G8" s="11">
        <v>178868</v>
      </c>
      <c r="H8" s="7">
        <v>0</v>
      </c>
      <c r="I8" s="11">
        <f t="shared" si="0"/>
        <v>1168927.81</v>
      </c>
    </row>
    <row r="9" spans="1:9" x14ac:dyDescent="0.5">
      <c r="A9" s="4"/>
      <c r="B9" s="1" t="s">
        <v>21</v>
      </c>
      <c r="C9" s="11" t="s">
        <v>9</v>
      </c>
      <c r="D9" s="7">
        <f>SUM(140000)</f>
        <v>140000</v>
      </c>
      <c r="E9" s="11">
        <v>127197.21</v>
      </c>
      <c r="F9" s="7">
        <v>0</v>
      </c>
      <c r="G9" s="11">
        <v>0</v>
      </c>
      <c r="H9" s="7">
        <v>0</v>
      </c>
      <c r="I9" s="11">
        <f t="shared" si="0"/>
        <v>127197.21</v>
      </c>
    </row>
    <row r="10" spans="1:9" x14ac:dyDescent="0.5">
      <c r="A10" s="4"/>
      <c r="B10" s="1" t="s">
        <v>22</v>
      </c>
      <c r="C10" s="11">
        <v>0</v>
      </c>
      <c r="D10" s="7">
        <v>0</v>
      </c>
      <c r="E10" s="11">
        <v>0</v>
      </c>
      <c r="F10" s="7">
        <v>0</v>
      </c>
      <c r="G10" s="11">
        <v>0</v>
      </c>
      <c r="H10" s="7">
        <v>0</v>
      </c>
      <c r="I10" s="11">
        <f t="shared" si="0"/>
        <v>0</v>
      </c>
    </row>
    <row r="11" spans="1:9" x14ac:dyDescent="0.5">
      <c r="A11" s="4" t="s">
        <v>23</v>
      </c>
      <c r="B11" s="1" t="s">
        <v>24</v>
      </c>
      <c r="C11" s="11" t="s">
        <v>9</v>
      </c>
      <c r="D11" s="7">
        <f>SUM(16978)</f>
        <v>16978</v>
      </c>
      <c r="E11" s="11">
        <v>16978</v>
      </c>
      <c r="F11" s="7">
        <v>0</v>
      </c>
      <c r="G11" s="11">
        <v>0</v>
      </c>
      <c r="H11" s="7">
        <v>0</v>
      </c>
      <c r="I11" s="11">
        <f t="shared" si="0"/>
        <v>16978</v>
      </c>
    </row>
    <row r="12" spans="1:9" x14ac:dyDescent="0.5">
      <c r="A12" s="4"/>
      <c r="B12" s="1" t="s">
        <v>25</v>
      </c>
      <c r="C12" s="11">
        <v>0</v>
      </c>
      <c r="D12" s="7">
        <v>0</v>
      </c>
      <c r="E12" s="11">
        <v>0</v>
      </c>
      <c r="F12" s="7">
        <v>0</v>
      </c>
      <c r="G12" s="11">
        <v>0</v>
      </c>
      <c r="H12" s="7">
        <v>0</v>
      </c>
      <c r="I12" s="11">
        <f t="shared" si="0"/>
        <v>0</v>
      </c>
    </row>
    <row r="13" spans="1:9" x14ac:dyDescent="0.5">
      <c r="A13" s="4" t="s">
        <v>26</v>
      </c>
      <c r="B13" s="1" t="s">
        <v>27</v>
      </c>
      <c r="C13" s="11">
        <v>0</v>
      </c>
      <c r="D13" s="7">
        <v>0</v>
      </c>
      <c r="E13" s="11">
        <v>0</v>
      </c>
      <c r="F13" s="7">
        <v>0</v>
      </c>
      <c r="G13" s="11">
        <v>0</v>
      </c>
      <c r="H13" s="7">
        <v>0</v>
      </c>
      <c r="I13" s="11">
        <f t="shared" si="0"/>
        <v>0</v>
      </c>
    </row>
    <row r="14" spans="1:9" x14ac:dyDescent="0.5">
      <c r="A14" s="4" t="s">
        <v>28</v>
      </c>
      <c r="B14" s="1" t="s">
        <v>29</v>
      </c>
      <c r="C14" s="11" t="s">
        <v>9</v>
      </c>
      <c r="D14" s="7">
        <f>SUM(135000)</f>
        <v>135000</v>
      </c>
      <c r="E14" s="11">
        <v>0</v>
      </c>
      <c r="F14" s="7">
        <v>0</v>
      </c>
      <c r="G14" s="11">
        <v>0</v>
      </c>
      <c r="H14" s="7">
        <v>67500</v>
      </c>
      <c r="I14" s="11">
        <f t="shared" si="0"/>
        <v>67500</v>
      </c>
    </row>
    <row r="15" spans="1:9" x14ac:dyDescent="0.5">
      <c r="A15" s="4"/>
      <c r="C15" s="4"/>
      <c r="D15" s="7"/>
      <c r="E15" s="11"/>
      <c r="F15" s="7"/>
      <c r="G15" s="11"/>
      <c r="H15" s="7"/>
      <c r="I15" s="11"/>
    </row>
    <row r="16" spans="1:9" x14ac:dyDescent="0.5">
      <c r="A16" s="4"/>
      <c r="C16" s="4"/>
      <c r="D16" s="7"/>
      <c r="E16" s="11"/>
      <c r="F16" s="7"/>
      <c r="G16" s="11"/>
      <c r="H16" s="7"/>
      <c r="I16" s="11"/>
    </row>
    <row r="17" spans="1:9" x14ac:dyDescent="0.5">
      <c r="A17" s="57" t="s">
        <v>8</v>
      </c>
      <c r="B17" s="57"/>
      <c r="C17" s="57"/>
      <c r="D17" s="45">
        <f>SUM(D5:D16)</f>
        <v>1917599</v>
      </c>
      <c r="E17" s="45">
        <f t="shared" ref="E17:I17" si="1">SUM(E5:E16)</f>
        <v>1506612.02</v>
      </c>
      <c r="F17" s="45">
        <f t="shared" si="1"/>
        <v>0</v>
      </c>
      <c r="G17" s="45">
        <f t="shared" si="1"/>
        <v>178868</v>
      </c>
      <c r="H17" s="45">
        <f t="shared" si="1"/>
        <v>67500</v>
      </c>
      <c r="I17" s="45">
        <f t="shared" si="1"/>
        <v>1752980.02</v>
      </c>
    </row>
    <row r="18" spans="1:9" x14ac:dyDescent="0.5">
      <c r="D18" s="49"/>
    </row>
  </sheetData>
  <mergeCells count="4">
    <mergeCell ref="A1:I1"/>
    <mergeCell ref="A2:I2"/>
    <mergeCell ref="A3:I3"/>
    <mergeCell ref="A17:C17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selection activeCell="E10" sqref="E10"/>
    </sheetView>
  </sheetViews>
  <sheetFormatPr defaultRowHeight="23.25" x14ac:dyDescent="0.5"/>
  <cols>
    <col min="1" max="7" width="17.375" style="1" customWidth="1"/>
    <col min="8" max="16384" width="9" style="1"/>
  </cols>
  <sheetData>
    <row r="1" spans="1:7" x14ac:dyDescent="0.5">
      <c r="A1" s="53" t="s">
        <v>0</v>
      </c>
      <c r="B1" s="53"/>
      <c r="C1" s="53"/>
      <c r="D1" s="53"/>
      <c r="E1" s="53"/>
      <c r="F1" s="53"/>
      <c r="G1" s="53"/>
    </row>
    <row r="2" spans="1:7" x14ac:dyDescent="0.5">
      <c r="A2" s="53" t="s">
        <v>46</v>
      </c>
      <c r="B2" s="53"/>
      <c r="C2" s="53"/>
      <c r="D2" s="53"/>
      <c r="E2" s="53"/>
      <c r="F2" s="53"/>
      <c r="G2" s="53"/>
    </row>
    <row r="3" spans="1:7" x14ac:dyDescent="0.5">
      <c r="A3" s="53" t="s">
        <v>41</v>
      </c>
      <c r="B3" s="53"/>
      <c r="C3" s="53"/>
      <c r="D3" s="53"/>
      <c r="E3" s="53"/>
      <c r="F3" s="53"/>
      <c r="G3" s="53"/>
    </row>
    <row r="4" spans="1:7" ht="69.75" x14ac:dyDescent="0.5">
      <c r="A4" s="16" t="s">
        <v>3</v>
      </c>
      <c r="B4" s="47" t="s">
        <v>4</v>
      </c>
      <c r="C4" s="46" t="s">
        <v>5</v>
      </c>
      <c r="D4" s="16" t="s">
        <v>6</v>
      </c>
      <c r="E4" s="47" t="s">
        <v>47</v>
      </c>
      <c r="F4" s="16" t="s">
        <v>48</v>
      </c>
      <c r="G4" s="16" t="s">
        <v>8</v>
      </c>
    </row>
    <row r="5" spans="1:7" x14ac:dyDescent="0.5">
      <c r="A5" s="4" t="s">
        <v>15</v>
      </c>
      <c r="B5" s="1" t="s">
        <v>16</v>
      </c>
      <c r="C5" s="10">
        <v>0</v>
      </c>
      <c r="D5" s="11">
        <v>0</v>
      </c>
      <c r="E5" s="7">
        <v>0</v>
      </c>
      <c r="F5" s="11">
        <v>0</v>
      </c>
      <c r="G5" s="11">
        <f>SUM(E5,F5)</f>
        <v>0</v>
      </c>
    </row>
    <row r="6" spans="1:7" x14ac:dyDescent="0.5">
      <c r="A6" s="4"/>
      <c r="B6" s="1" t="s">
        <v>17</v>
      </c>
      <c r="C6" s="10">
        <v>0</v>
      </c>
      <c r="D6" s="11">
        <v>0</v>
      </c>
      <c r="E6" s="7">
        <v>0</v>
      </c>
      <c r="F6" s="11">
        <v>0</v>
      </c>
      <c r="G6" s="11">
        <f t="shared" ref="G6:G14" si="0">SUM(E6,F6)</f>
        <v>0</v>
      </c>
    </row>
    <row r="7" spans="1:7" x14ac:dyDescent="0.5">
      <c r="A7" s="4" t="s">
        <v>18</v>
      </c>
      <c r="B7" s="1" t="s">
        <v>19</v>
      </c>
      <c r="C7" s="10">
        <v>0</v>
      </c>
      <c r="D7" s="11">
        <v>0</v>
      </c>
      <c r="E7" s="7">
        <v>0</v>
      </c>
      <c r="F7" s="11">
        <v>0</v>
      </c>
      <c r="G7" s="11">
        <f t="shared" si="0"/>
        <v>0</v>
      </c>
    </row>
    <row r="8" spans="1:7" x14ac:dyDescent="0.5">
      <c r="A8" s="4"/>
      <c r="B8" s="1" t="s">
        <v>20</v>
      </c>
      <c r="C8" s="2" t="s">
        <v>9</v>
      </c>
      <c r="D8" s="11">
        <v>18000</v>
      </c>
      <c r="E8" s="7">
        <v>16680</v>
      </c>
      <c r="F8" s="11">
        <v>0</v>
      </c>
      <c r="G8" s="11">
        <f t="shared" si="0"/>
        <v>16680</v>
      </c>
    </row>
    <row r="9" spans="1:7" x14ac:dyDescent="0.5">
      <c r="A9" s="4"/>
      <c r="B9" s="1" t="s">
        <v>21</v>
      </c>
      <c r="C9" s="10" t="s">
        <v>71</v>
      </c>
      <c r="D9" s="11">
        <v>0</v>
      </c>
      <c r="E9" s="7">
        <v>20000</v>
      </c>
      <c r="F9" s="11">
        <v>0</v>
      </c>
      <c r="G9" s="11">
        <f t="shared" si="0"/>
        <v>20000</v>
      </c>
    </row>
    <row r="10" spans="1:7" x14ac:dyDescent="0.5">
      <c r="A10" s="4"/>
      <c r="B10" s="1" t="s">
        <v>22</v>
      </c>
      <c r="C10" s="10">
        <v>0</v>
      </c>
      <c r="D10" s="11">
        <v>0</v>
      </c>
      <c r="E10" s="7">
        <v>0</v>
      </c>
      <c r="F10" s="11">
        <v>0</v>
      </c>
      <c r="G10" s="11">
        <f t="shared" si="0"/>
        <v>0</v>
      </c>
    </row>
    <row r="11" spans="1:7" x14ac:dyDescent="0.5">
      <c r="A11" s="4" t="s">
        <v>23</v>
      </c>
      <c r="B11" s="1" t="s">
        <v>24</v>
      </c>
      <c r="C11" s="10">
        <v>0</v>
      </c>
      <c r="D11" s="11">
        <v>0</v>
      </c>
      <c r="E11" s="7">
        <v>0</v>
      </c>
      <c r="F11" s="11">
        <v>0</v>
      </c>
      <c r="G11" s="11">
        <f t="shared" si="0"/>
        <v>0</v>
      </c>
    </row>
    <row r="12" spans="1:7" x14ac:dyDescent="0.5">
      <c r="A12" s="4"/>
      <c r="B12" s="1" t="s">
        <v>25</v>
      </c>
      <c r="C12" s="10">
        <v>0</v>
      </c>
      <c r="D12" s="11">
        <v>0</v>
      </c>
      <c r="E12" s="7">
        <v>0</v>
      </c>
      <c r="F12" s="11">
        <v>0</v>
      </c>
      <c r="G12" s="11">
        <f t="shared" si="0"/>
        <v>0</v>
      </c>
    </row>
    <row r="13" spans="1:7" x14ac:dyDescent="0.5">
      <c r="A13" s="4" t="s">
        <v>26</v>
      </c>
      <c r="B13" s="1" t="s">
        <v>27</v>
      </c>
      <c r="C13" s="10">
        <v>0</v>
      </c>
      <c r="D13" s="11">
        <v>0</v>
      </c>
      <c r="E13" s="7">
        <v>0</v>
      </c>
      <c r="F13" s="11">
        <v>0</v>
      </c>
      <c r="G13" s="11">
        <f t="shared" si="0"/>
        <v>0</v>
      </c>
    </row>
    <row r="14" spans="1:7" x14ac:dyDescent="0.5">
      <c r="A14" s="4" t="s">
        <v>28</v>
      </c>
      <c r="B14" s="1" t="s">
        <v>29</v>
      </c>
      <c r="C14" s="10">
        <v>0</v>
      </c>
      <c r="D14" s="11">
        <v>0</v>
      </c>
      <c r="E14" s="7">
        <v>0</v>
      </c>
      <c r="F14" s="11">
        <v>0</v>
      </c>
      <c r="G14" s="11">
        <f t="shared" si="0"/>
        <v>0</v>
      </c>
    </row>
    <row r="15" spans="1:7" x14ac:dyDescent="0.5">
      <c r="A15" s="4"/>
      <c r="C15" s="2"/>
      <c r="D15" s="4"/>
      <c r="F15" s="4"/>
      <c r="G15" s="4"/>
    </row>
    <row r="16" spans="1:7" x14ac:dyDescent="0.5">
      <c r="A16" s="4"/>
      <c r="C16" s="2"/>
      <c r="D16" s="4"/>
      <c r="F16" s="4"/>
      <c r="G16" s="4"/>
    </row>
    <row r="17" spans="1:7" x14ac:dyDescent="0.5">
      <c r="A17" s="4"/>
      <c r="C17" s="2"/>
      <c r="D17" s="4"/>
      <c r="F17" s="4"/>
      <c r="G17" s="4"/>
    </row>
    <row r="18" spans="1:7" x14ac:dyDescent="0.5">
      <c r="A18" s="54" t="s">
        <v>8</v>
      </c>
      <c r="B18" s="55"/>
      <c r="C18" s="56"/>
      <c r="D18" s="12">
        <f>SUM(D5:D17)</f>
        <v>18000</v>
      </c>
      <c r="E18" s="40">
        <f t="shared" ref="E18:G18" si="1">SUM(E5:E17)</f>
        <v>36680</v>
      </c>
      <c r="F18" s="12">
        <f t="shared" si="1"/>
        <v>0</v>
      </c>
      <c r="G18" s="12">
        <f t="shared" si="1"/>
        <v>36680</v>
      </c>
    </row>
  </sheetData>
  <mergeCells count="4">
    <mergeCell ref="A1:G1"/>
    <mergeCell ref="A2:G2"/>
    <mergeCell ref="A3:G3"/>
    <mergeCell ref="A18:C18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opLeftCell="A4" workbookViewId="0">
      <selection activeCell="D15" sqref="D15"/>
    </sheetView>
  </sheetViews>
  <sheetFormatPr defaultRowHeight="23.25" x14ac:dyDescent="0.5"/>
  <cols>
    <col min="1" max="1" width="11.5" style="1" customWidth="1"/>
    <col min="2" max="2" width="17.75" style="1" customWidth="1"/>
    <col min="3" max="3" width="21.625" style="1" customWidth="1"/>
    <col min="4" max="10" width="11" style="1" customWidth="1"/>
    <col min="11" max="16384" width="9" style="1"/>
  </cols>
  <sheetData>
    <row r="1" spans="1:10" x14ac:dyDescent="0.5">
      <c r="A1" s="53" t="s">
        <v>0</v>
      </c>
      <c r="B1" s="53"/>
      <c r="C1" s="53"/>
      <c r="D1" s="53"/>
      <c r="E1" s="53"/>
      <c r="F1" s="53"/>
      <c r="G1" s="53"/>
      <c r="H1" s="53"/>
      <c r="I1" s="53"/>
      <c r="J1" s="53"/>
    </row>
    <row r="2" spans="1:10" x14ac:dyDescent="0.5">
      <c r="A2" s="53" t="s">
        <v>49</v>
      </c>
      <c r="B2" s="53"/>
      <c r="C2" s="53"/>
      <c r="D2" s="53"/>
      <c r="E2" s="53"/>
      <c r="F2" s="53"/>
      <c r="G2" s="53"/>
      <c r="H2" s="53"/>
      <c r="I2" s="53"/>
      <c r="J2" s="53"/>
    </row>
    <row r="3" spans="1:10" x14ac:dyDescent="0.5">
      <c r="A3" s="58" t="s">
        <v>41</v>
      </c>
      <c r="B3" s="58"/>
      <c r="C3" s="58"/>
      <c r="D3" s="58"/>
      <c r="E3" s="58"/>
      <c r="F3" s="58"/>
      <c r="G3" s="58"/>
      <c r="H3" s="58"/>
      <c r="I3" s="58"/>
      <c r="J3" s="58"/>
    </row>
    <row r="4" spans="1:10" ht="93" x14ac:dyDescent="0.5">
      <c r="A4" s="50" t="s">
        <v>3</v>
      </c>
      <c r="B4" s="51" t="s">
        <v>4</v>
      </c>
      <c r="C4" s="50" t="s">
        <v>5</v>
      </c>
      <c r="D4" s="51" t="s">
        <v>6</v>
      </c>
      <c r="E4" s="50" t="s">
        <v>50</v>
      </c>
      <c r="F4" s="51" t="s">
        <v>51</v>
      </c>
      <c r="G4" s="50" t="s">
        <v>52</v>
      </c>
      <c r="H4" s="51" t="s">
        <v>53</v>
      </c>
      <c r="I4" s="50" t="s">
        <v>54</v>
      </c>
      <c r="J4" s="50" t="s">
        <v>8</v>
      </c>
    </row>
    <row r="5" spans="1:10" ht="21" customHeight="1" x14ac:dyDescent="0.5">
      <c r="A5" s="4" t="s">
        <v>15</v>
      </c>
      <c r="B5" s="1" t="s">
        <v>16</v>
      </c>
      <c r="C5" s="11">
        <v>0</v>
      </c>
      <c r="D5" s="7">
        <v>0</v>
      </c>
      <c r="E5" s="11">
        <v>0</v>
      </c>
      <c r="F5" s="7">
        <v>0</v>
      </c>
      <c r="G5" s="11">
        <v>0</v>
      </c>
      <c r="H5" s="7">
        <v>0</v>
      </c>
      <c r="I5" s="11">
        <v>0</v>
      </c>
      <c r="J5" s="11">
        <f>SUM(E5,F5,G5,H5,I5)</f>
        <v>0</v>
      </c>
    </row>
    <row r="6" spans="1:10" ht="21" customHeight="1" x14ac:dyDescent="0.5">
      <c r="A6" s="4"/>
      <c r="B6" s="1" t="s">
        <v>17</v>
      </c>
      <c r="C6" s="4" t="s">
        <v>9</v>
      </c>
      <c r="D6" s="7">
        <f>SUM(1543700)</f>
        <v>1543700</v>
      </c>
      <c r="E6" s="11">
        <v>1542962</v>
      </c>
      <c r="F6" s="7">
        <v>0</v>
      </c>
      <c r="G6" s="11">
        <v>0</v>
      </c>
      <c r="H6" s="7">
        <v>0</v>
      </c>
      <c r="I6" s="11">
        <v>0</v>
      </c>
      <c r="J6" s="11">
        <f t="shared" ref="J6:J16" si="0">SUM(E6,F6,G6,H6,I6)</f>
        <v>1542962</v>
      </c>
    </row>
    <row r="7" spans="1:10" ht="21" customHeight="1" x14ac:dyDescent="0.5">
      <c r="A7" s="4"/>
      <c r="C7" s="4" t="s">
        <v>10</v>
      </c>
      <c r="D7" s="7"/>
      <c r="E7" s="11">
        <v>229780</v>
      </c>
      <c r="F7" s="7">
        <v>0</v>
      </c>
      <c r="G7" s="11">
        <v>0</v>
      </c>
      <c r="H7" s="7">
        <v>0</v>
      </c>
      <c r="I7" s="11">
        <v>0</v>
      </c>
      <c r="J7" s="11">
        <f t="shared" ref="J7" si="1">SUM(E7,F7,G7,H7,I7)</f>
        <v>229780</v>
      </c>
    </row>
    <row r="8" spans="1:10" ht="21" customHeight="1" x14ac:dyDescent="0.5">
      <c r="A8" s="4" t="s">
        <v>18</v>
      </c>
      <c r="B8" s="1" t="s">
        <v>19</v>
      </c>
      <c r="C8" s="4" t="s">
        <v>9</v>
      </c>
      <c r="D8" s="7">
        <f>SUM(3000)</f>
        <v>3000</v>
      </c>
      <c r="E8" s="11">
        <v>2500</v>
      </c>
      <c r="F8" s="7">
        <v>0</v>
      </c>
      <c r="G8" s="11">
        <v>0</v>
      </c>
      <c r="H8" s="7">
        <v>0</v>
      </c>
      <c r="I8" s="11">
        <v>0</v>
      </c>
      <c r="J8" s="11">
        <f t="shared" si="0"/>
        <v>2500</v>
      </c>
    </row>
    <row r="9" spans="1:10" ht="21" customHeight="1" x14ac:dyDescent="0.5">
      <c r="A9" s="4"/>
      <c r="C9" s="4" t="s">
        <v>10</v>
      </c>
      <c r="D9" s="7"/>
      <c r="E9" s="11">
        <v>27600</v>
      </c>
      <c r="F9" s="7">
        <v>0</v>
      </c>
      <c r="G9" s="11">
        <v>0</v>
      </c>
      <c r="H9" s="7">
        <v>0</v>
      </c>
      <c r="I9" s="11">
        <v>0</v>
      </c>
      <c r="J9" s="11">
        <f t="shared" ref="J9" si="2">SUM(E9,F9,G9,H9,I9)</f>
        <v>27600</v>
      </c>
    </row>
    <row r="10" spans="1:10" ht="21" customHeight="1" x14ac:dyDescent="0.5">
      <c r="A10" s="4"/>
      <c r="B10" s="1" t="s">
        <v>20</v>
      </c>
      <c r="C10" s="4" t="s">
        <v>9</v>
      </c>
      <c r="D10" s="7">
        <f>SUM(349800)</f>
        <v>349800</v>
      </c>
      <c r="E10" s="11">
        <v>303303.87</v>
      </c>
      <c r="F10" s="7">
        <v>0</v>
      </c>
      <c r="G10" s="11">
        <v>0</v>
      </c>
      <c r="H10" s="7">
        <v>0</v>
      </c>
      <c r="I10" s="11">
        <v>0</v>
      </c>
      <c r="J10" s="11">
        <f t="shared" si="0"/>
        <v>303303.87</v>
      </c>
    </row>
    <row r="11" spans="1:10" ht="21" customHeight="1" x14ac:dyDescent="0.5">
      <c r="A11" s="4"/>
      <c r="B11" s="1" t="s">
        <v>21</v>
      </c>
      <c r="C11" s="4" t="s">
        <v>9</v>
      </c>
      <c r="D11" s="7">
        <f>SUM(506500)</f>
        <v>506500</v>
      </c>
      <c r="E11" s="11">
        <v>491731.12</v>
      </c>
      <c r="F11" s="7">
        <v>0</v>
      </c>
      <c r="G11" s="11">
        <v>0</v>
      </c>
      <c r="H11" s="7">
        <v>0</v>
      </c>
      <c r="I11" s="11">
        <v>0</v>
      </c>
      <c r="J11" s="11">
        <f t="shared" si="0"/>
        <v>491731.12</v>
      </c>
    </row>
    <row r="12" spans="1:10" ht="21" customHeight="1" x14ac:dyDescent="0.5">
      <c r="A12" s="4"/>
      <c r="B12" s="1" t="s">
        <v>22</v>
      </c>
      <c r="C12" s="4" t="s">
        <v>9</v>
      </c>
      <c r="D12" s="7">
        <f>SUM(380000)</f>
        <v>380000</v>
      </c>
      <c r="E12" s="11">
        <v>368118.11</v>
      </c>
      <c r="F12" s="7">
        <v>0</v>
      </c>
      <c r="G12" s="11">
        <v>0</v>
      </c>
      <c r="H12" s="7">
        <v>0</v>
      </c>
      <c r="I12" s="11">
        <v>0</v>
      </c>
      <c r="J12" s="11">
        <f t="shared" si="0"/>
        <v>368118.11</v>
      </c>
    </row>
    <row r="13" spans="1:10" ht="21" customHeight="1" x14ac:dyDescent="0.5">
      <c r="A13" s="4" t="s">
        <v>23</v>
      </c>
      <c r="B13" s="1" t="s">
        <v>24</v>
      </c>
      <c r="C13" s="4" t="s">
        <v>9</v>
      </c>
      <c r="D13" s="7">
        <f>SUM(123800)</f>
        <v>123800</v>
      </c>
      <c r="E13" s="11">
        <v>99056.33</v>
      </c>
      <c r="F13" s="7">
        <v>0</v>
      </c>
      <c r="G13" s="11">
        <v>0</v>
      </c>
      <c r="H13" s="7">
        <v>0</v>
      </c>
      <c r="I13" s="11">
        <v>0</v>
      </c>
      <c r="J13" s="11">
        <f t="shared" si="0"/>
        <v>99056.33</v>
      </c>
    </row>
    <row r="14" spans="1:10" ht="21" customHeight="1" x14ac:dyDescent="0.5">
      <c r="A14" s="4"/>
      <c r="B14" s="1" t="s">
        <v>25</v>
      </c>
      <c r="C14" s="4" t="s">
        <v>9</v>
      </c>
      <c r="D14" s="7">
        <f>SUM(408700+690000)</f>
        <v>1098700</v>
      </c>
      <c r="E14" s="11">
        <v>0</v>
      </c>
      <c r="F14" s="7">
        <v>374370</v>
      </c>
      <c r="G14" s="11">
        <v>690000</v>
      </c>
      <c r="H14" s="7">
        <v>0</v>
      </c>
      <c r="I14" s="11">
        <v>0</v>
      </c>
      <c r="J14" s="11">
        <f t="shared" si="0"/>
        <v>1064370</v>
      </c>
    </row>
    <row r="15" spans="1:10" ht="21" customHeight="1" x14ac:dyDescent="0.5">
      <c r="A15" s="4" t="s">
        <v>26</v>
      </c>
      <c r="B15" s="1" t="s">
        <v>27</v>
      </c>
      <c r="C15" s="11">
        <v>0</v>
      </c>
      <c r="D15" s="7">
        <v>0</v>
      </c>
      <c r="E15" s="11">
        <v>0</v>
      </c>
      <c r="F15" s="7">
        <v>0</v>
      </c>
      <c r="G15" s="11">
        <v>0</v>
      </c>
      <c r="H15" s="7">
        <v>0</v>
      </c>
      <c r="I15" s="11">
        <v>0</v>
      </c>
      <c r="J15" s="11">
        <f t="shared" si="0"/>
        <v>0</v>
      </c>
    </row>
    <row r="16" spans="1:10" ht="21" customHeight="1" x14ac:dyDescent="0.5">
      <c r="A16" s="4" t="s">
        <v>28</v>
      </c>
      <c r="B16" s="1" t="s">
        <v>29</v>
      </c>
      <c r="C16" s="11">
        <v>0</v>
      </c>
      <c r="D16" s="7">
        <v>0</v>
      </c>
      <c r="E16" s="11">
        <v>0</v>
      </c>
      <c r="F16" s="7">
        <v>0</v>
      </c>
      <c r="G16" s="11">
        <v>0</v>
      </c>
      <c r="H16" s="7">
        <v>0</v>
      </c>
      <c r="I16" s="11">
        <v>0</v>
      </c>
      <c r="J16" s="11">
        <f t="shared" si="0"/>
        <v>0</v>
      </c>
    </row>
    <row r="17" spans="1:10" ht="21" customHeight="1" x14ac:dyDescent="0.5">
      <c r="A17" s="4"/>
      <c r="C17" s="4"/>
      <c r="E17" s="4"/>
      <c r="G17" s="4"/>
      <c r="I17" s="4"/>
      <c r="J17" s="4"/>
    </row>
    <row r="18" spans="1:10" x14ac:dyDescent="0.5">
      <c r="A18" s="4"/>
      <c r="C18" s="4"/>
      <c r="E18" s="4"/>
      <c r="G18" s="4"/>
      <c r="I18" s="4"/>
      <c r="J18" s="4"/>
    </row>
    <row r="19" spans="1:10" x14ac:dyDescent="0.5">
      <c r="A19" s="57" t="s">
        <v>8</v>
      </c>
      <c r="B19" s="57"/>
      <c r="C19" s="57"/>
      <c r="D19" s="12">
        <f>SUM(D5:D18)</f>
        <v>4005500</v>
      </c>
      <c r="E19" s="12">
        <f t="shared" ref="E19:J19" si="3">SUM(E5:E18)</f>
        <v>3065051.43</v>
      </c>
      <c r="F19" s="12">
        <f t="shared" si="3"/>
        <v>374370</v>
      </c>
      <c r="G19" s="12">
        <f t="shared" si="3"/>
        <v>690000</v>
      </c>
      <c r="H19" s="12">
        <f t="shared" si="3"/>
        <v>0</v>
      </c>
      <c r="I19" s="12">
        <f t="shared" si="3"/>
        <v>0</v>
      </c>
      <c r="J19" s="12">
        <f t="shared" si="3"/>
        <v>4129421.43</v>
      </c>
    </row>
    <row r="20" spans="1:10" x14ac:dyDescent="0.5">
      <c r="D20" s="49"/>
      <c r="E20" s="49"/>
      <c r="F20" s="49"/>
      <c r="G20" s="49"/>
      <c r="H20" s="49"/>
      <c r="I20" s="49"/>
      <c r="J20" s="49"/>
    </row>
  </sheetData>
  <mergeCells count="4">
    <mergeCell ref="A1:J1"/>
    <mergeCell ref="A2:J2"/>
    <mergeCell ref="A3:J3"/>
    <mergeCell ref="A19:C19"/>
  </mergeCells>
  <pageMargins left="0.51181102362204722" right="0.51181102362204722" top="0.74803149606299213" bottom="0.74803149606299213" header="0.31496062992125984" footer="0.31496062992125984"/>
  <pageSetup paperSize="9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opLeftCell="A4" workbookViewId="0">
      <selection activeCell="H10" sqref="H10"/>
    </sheetView>
  </sheetViews>
  <sheetFormatPr defaultRowHeight="23.25" x14ac:dyDescent="0.5"/>
  <cols>
    <col min="1" max="1" width="17.25" style="1" customWidth="1"/>
    <col min="2" max="2" width="19.25" style="1" customWidth="1"/>
    <col min="3" max="3" width="21.375" style="1" customWidth="1"/>
    <col min="4" max="7" width="17.375" style="1" customWidth="1"/>
    <col min="8" max="16384" width="9" style="1"/>
  </cols>
  <sheetData>
    <row r="1" spans="1:7" x14ac:dyDescent="0.5">
      <c r="A1" s="53" t="s">
        <v>0</v>
      </c>
      <c r="B1" s="53"/>
      <c r="C1" s="53"/>
      <c r="D1" s="53"/>
      <c r="E1" s="53"/>
      <c r="F1" s="53"/>
      <c r="G1" s="53"/>
    </row>
    <row r="2" spans="1:7" x14ac:dyDescent="0.5">
      <c r="A2" s="53" t="s">
        <v>55</v>
      </c>
      <c r="B2" s="53"/>
      <c r="C2" s="53"/>
      <c r="D2" s="53"/>
      <c r="E2" s="53"/>
      <c r="F2" s="53"/>
      <c r="G2" s="53"/>
    </row>
    <row r="3" spans="1:7" x14ac:dyDescent="0.5">
      <c r="A3" s="53" t="s">
        <v>41</v>
      </c>
      <c r="B3" s="53"/>
      <c r="C3" s="53"/>
      <c r="D3" s="53"/>
      <c r="E3" s="53"/>
      <c r="F3" s="53"/>
      <c r="G3" s="53"/>
    </row>
    <row r="4" spans="1:7" ht="93" x14ac:dyDescent="0.5">
      <c r="A4" s="46" t="s">
        <v>3</v>
      </c>
      <c r="B4" s="16" t="s">
        <v>4</v>
      </c>
      <c r="C4" s="47" t="s">
        <v>5</v>
      </c>
      <c r="D4" s="16" t="s">
        <v>6</v>
      </c>
      <c r="E4" s="47" t="s">
        <v>56</v>
      </c>
      <c r="F4" s="16" t="s">
        <v>57</v>
      </c>
      <c r="G4" s="16" t="s">
        <v>8</v>
      </c>
    </row>
    <row r="5" spans="1:7" x14ac:dyDescent="0.5">
      <c r="A5" s="2" t="s">
        <v>15</v>
      </c>
      <c r="B5" s="4" t="s">
        <v>16</v>
      </c>
      <c r="C5" s="7">
        <v>0</v>
      </c>
      <c r="D5" s="11">
        <v>0</v>
      </c>
      <c r="E5" s="7">
        <v>0</v>
      </c>
      <c r="F5" s="11">
        <v>0</v>
      </c>
      <c r="G5" s="11">
        <f>SUM(E5,F5)</f>
        <v>0</v>
      </c>
    </row>
    <row r="6" spans="1:7" x14ac:dyDescent="0.5">
      <c r="A6" s="2"/>
      <c r="B6" s="4" t="s">
        <v>17</v>
      </c>
      <c r="D6" s="11">
        <v>0</v>
      </c>
      <c r="E6" s="7">
        <v>0</v>
      </c>
      <c r="F6" s="11">
        <v>0</v>
      </c>
      <c r="G6" s="11">
        <f t="shared" ref="G6:G15" si="0">SUM(E6,F6)</f>
        <v>0</v>
      </c>
    </row>
    <row r="7" spans="1:7" x14ac:dyDescent="0.5">
      <c r="A7" s="2" t="s">
        <v>18</v>
      </c>
      <c r="B7" s="4" t="s">
        <v>19</v>
      </c>
      <c r="D7" s="11">
        <v>0</v>
      </c>
      <c r="E7" s="7">
        <v>0</v>
      </c>
      <c r="F7" s="11">
        <v>0</v>
      </c>
      <c r="G7" s="11">
        <f t="shared" si="0"/>
        <v>0</v>
      </c>
    </row>
    <row r="8" spans="1:7" x14ac:dyDescent="0.5">
      <c r="A8" s="2"/>
      <c r="B8" s="4" t="s">
        <v>20</v>
      </c>
      <c r="C8" s="1" t="s">
        <v>9</v>
      </c>
      <c r="D8" s="11">
        <v>40000</v>
      </c>
      <c r="E8" s="7">
        <v>0</v>
      </c>
      <c r="F8" s="11">
        <v>29400</v>
      </c>
      <c r="G8" s="11">
        <f t="shared" si="0"/>
        <v>29400</v>
      </c>
    </row>
    <row r="9" spans="1:7" x14ac:dyDescent="0.5">
      <c r="A9" s="2"/>
      <c r="B9" s="4"/>
      <c r="C9" s="1" t="s">
        <v>10</v>
      </c>
      <c r="D9" s="11"/>
      <c r="E9" s="7"/>
      <c r="F9" s="11">
        <v>92500</v>
      </c>
      <c r="G9" s="11">
        <f t="shared" si="0"/>
        <v>92500</v>
      </c>
    </row>
    <row r="10" spans="1:7" x14ac:dyDescent="0.5">
      <c r="A10" s="2"/>
      <c r="B10" s="4" t="s">
        <v>21</v>
      </c>
      <c r="D10" s="11">
        <v>0</v>
      </c>
      <c r="E10" s="7">
        <v>0</v>
      </c>
      <c r="F10" s="11">
        <v>0</v>
      </c>
      <c r="G10" s="11">
        <f t="shared" si="0"/>
        <v>0</v>
      </c>
    </row>
    <row r="11" spans="1:7" x14ac:dyDescent="0.5">
      <c r="A11" s="2"/>
      <c r="B11" s="4" t="s">
        <v>22</v>
      </c>
      <c r="D11" s="11">
        <v>0</v>
      </c>
      <c r="E11" s="7">
        <v>0</v>
      </c>
      <c r="F11" s="11">
        <v>0</v>
      </c>
      <c r="G11" s="11">
        <f t="shared" si="0"/>
        <v>0</v>
      </c>
    </row>
    <row r="12" spans="1:7" x14ac:dyDescent="0.5">
      <c r="A12" s="2" t="s">
        <v>23</v>
      </c>
      <c r="B12" s="4" t="s">
        <v>24</v>
      </c>
      <c r="D12" s="11">
        <v>0</v>
      </c>
      <c r="E12" s="7">
        <v>0</v>
      </c>
      <c r="F12" s="11">
        <v>0</v>
      </c>
      <c r="G12" s="11">
        <f t="shared" si="0"/>
        <v>0</v>
      </c>
    </row>
    <row r="13" spans="1:7" x14ac:dyDescent="0.5">
      <c r="A13" s="2"/>
      <c r="B13" s="4" t="s">
        <v>25</v>
      </c>
      <c r="D13" s="11">
        <v>0</v>
      </c>
      <c r="E13" s="7">
        <v>0</v>
      </c>
      <c r="F13" s="11">
        <v>0</v>
      </c>
      <c r="G13" s="11">
        <f t="shared" si="0"/>
        <v>0</v>
      </c>
    </row>
    <row r="14" spans="1:7" x14ac:dyDescent="0.5">
      <c r="A14" s="2" t="s">
        <v>26</v>
      </c>
      <c r="B14" s="4" t="s">
        <v>27</v>
      </c>
      <c r="D14" s="11">
        <v>0</v>
      </c>
      <c r="E14" s="7">
        <v>0</v>
      </c>
      <c r="F14" s="11">
        <v>0</v>
      </c>
      <c r="G14" s="11">
        <f t="shared" si="0"/>
        <v>0</v>
      </c>
    </row>
    <row r="15" spans="1:7" x14ac:dyDescent="0.5">
      <c r="A15" s="2" t="s">
        <v>28</v>
      </c>
      <c r="B15" s="4" t="s">
        <v>29</v>
      </c>
      <c r="D15" s="11">
        <v>0</v>
      </c>
      <c r="E15" s="7">
        <v>0</v>
      </c>
      <c r="F15" s="11">
        <v>0</v>
      </c>
      <c r="G15" s="11">
        <f t="shared" si="0"/>
        <v>0</v>
      </c>
    </row>
    <row r="16" spans="1:7" x14ac:dyDescent="0.5">
      <c r="A16" s="2"/>
      <c r="B16" s="4"/>
      <c r="D16" s="4"/>
      <c r="F16" s="4"/>
      <c r="G16" s="4"/>
    </row>
    <row r="17" spans="1:7" x14ac:dyDescent="0.5">
      <c r="A17" s="54" t="s">
        <v>8</v>
      </c>
      <c r="B17" s="55"/>
      <c r="C17" s="56"/>
      <c r="D17" s="12">
        <f>SUM(D5:D16)</f>
        <v>40000</v>
      </c>
      <c r="E17" s="12">
        <f>SUM(E5:E16)</f>
        <v>0</v>
      </c>
      <c r="F17" s="12">
        <f>SUM(F5:F16)</f>
        <v>121900</v>
      </c>
      <c r="G17" s="12">
        <f>SUM(G5:G16)</f>
        <v>121900</v>
      </c>
    </row>
  </sheetData>
  <mergeCells count="4">
    <mergeCell ref="A1:G1"/>
    <mergeCell ref="A2:G2"/>
    <mergeCell ref="A3:G3"/>
    <mergeCell ref="A17:C17"/>
  </mergeCells>
  <pageMargins left="0.51181102362204722" right="0.51181102362204722" top="0.74803149606299213" bottom="0.74803149606299213" header="0.31496062992125984" footer="0.31496062992125984"/>
  <pageSetup paperSize="9" orientation="landscape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opLeftCell="A4" workbookViewId="0">
      <selection activeCell="G10" sqref="G10"/>
    </sheetView>
  </sheetViews>
  <sheetFormatPr defaultRowHeight="23.25" x14ac:dyDescent="0.5"/>
  <cols>
    <col min="1" max="1" width="12.75" style="1" customWidth="1"/>
    <col min="2" max="2" width="17.5" style="1" customWidth="1"/>
    <col min="3" max="3" width="22.25" style="1" customWidth="1"/>
    <col min="4" max="9" width="12.375" style="1" customWidth="1"/>
    <col min="10" max="16384" width="9" style="1"/>
  </cols>
  <sheetData>
    <row r="1" spans="1:9" x14ac:dyDescent="0.5">
      <c r="A1" s="53" t="s">
        <v>0</v>
      </c>
      <c r="B1" s="53"/>
      <c r="C1" s="53"/>
      <c r="D1" s="53"/>
      <c r="E1" s="53"/>
      <c r="F1" s="53"/>
      <c r="G1" s="53"/>
      <c r="H1" s="53"/>
      <c r="I1" s="53"/>
    </row>
    <row r="2" spans="1:9" x14ac:dyDescent="0.5">
      <c r="A2" s="53" t="s">
        <v>58</v>
      </c>
      <c r="B2" s="53"/>
      <c r="C2" s="53"/>
      <c r="D2" s="53"/>
      <c r="E2" s="53"/>
      <c r="F2" s="53"/>
      <c r="G2" s="53"/>
      <c r="H2" s="53"/>
      <c r="I2" s="53"/>
    </row>
    <row r="3" spans="1:9" x14ac:dyDescent="0.5">
      <c r="A3" s="53" t="s">
        <v>41</v>
      </c>
      <c r="B3" s="53"/>
      <c r="C3" s="53"/>
      <c r="D3" s="53"/>
      <c r="E3" s="53"/>
      <c r="F3" s="53"/>
      <c r="G3" s="53"/>
      <c r="H3" s="53"/>
      <c r="I3" s="53"/>
    </row>
    <row r="4" spans="1:9" ht="110.25" customHeight="1" x14ac:dyDescent="0.5">
      <c r="A4" s="46" t="s">
        <v>3</v>
      </c>
      <c r="B4" s="16" t="s">
        <v>4</v>
      </c>
      <c r="C4" s="47" t="s">
        <v>5</v>
      </c>
      <c r="D4" s="16" t="s">
        <v>6</v>
      </c>
      <c r="E4" s="47" t="s">
        <v>59</v>
      </c>
      <c r="F4" s="16" t="s">
        <v>60</v>
      </c>
      <c r="G4" s="47" t="s">
        <v>61</v>
      </c>
      <c r="H4" s="16" t="s">
        <v>62</v>
      </c>
      <c r="I4" s="16" t="s">
        <v>8</v>
      </c>
    </row>
    <row r="5" spans="1:9" x14ac:dyDescent="0.5">
      <c r="A5" s="43" t="s">
        <v>15</v>
      </c>
      <c r="B5" s="4" t="s">
        <v>16</v>
      </c>
      <c r="C5" s="7">
        <v>0</v>
      </c>
      <c r="D5" s="9">
        <v>0</v>
      </c>
      <c r="E5" s="7">
        <v>0</v>
      </c>
      <c r="F5" s="11">
        <v>0</v>
      </c>
      <c r="G5" s="7">
        <v>0</v>
      </c>
      <c r="H5" s="11">
        <v>0</v>
      </c>
      <c r="I5" s="11">
        <f>SUM(E5,F5,G5,H5)</f>
        <v>0</v>
      </c>
    </row>
    <row r="6" spans="1:9" x14ac:dyDescent="0.5">
      <c r="A6" s="2"/>
      <c r="B6" s="4" t="s">
        <v>17</v>
      </c>
      <c r="C6" s="7">
        <v>0</v>
      </c>
      <c r="D6" s="11">
        <v>0</v>
      </c>
      <c r="E6" s="7">
        <v>0</v>
      </c>
      <c r="F6" s="11">
        <v>0</v>
      </c>
      <c r="G6" s="7">
        <v>0</v>
      </c>
      <c r="H6" s="11">
        <v>0</v>
      </c>
      <c r="I6" s="11">
        <f t="shared" ref="I6:I14" si="0">SUM(E6,F6,G6,H6)</f>
        <v>0</v>
      </c>
    </row>
    <row r="7" spans="1:9" x14ac:dyDescent="0.5">
      <c r="A7" s="2" t="s">
        <v>18</v>
      </c>
      <c r="B7" s="4" t="s">
        <v>19</v>
      </c>
      <c r="C7" s="7">
        <v>0</v>
      </c>
      <c r="D7" s="11">
        <v>0</v>
      </c>
      <c r="E7" s="7">
        <v>0</v>
      </c>
      <c r="F7" s="11">
        <v>0</v>
      </c>
      <c r="G7" s="7">
        <v>0</v>
      </c>
      <c r="H7" s="11">
        <v>0</v>
      </c>
      <c r="I7" s="11">
        <f t="shared" si="0"/>
        <v>0</v>
      </c>
    </row>
    <row r="8" spans="1:9" x14ac:dyDescent="0.5">
      <c r="A8" s="2"/>
      <c r="B8" s="4" t="s">
        <v>20</v>
      </c>
      <c r="C8" s="7" t="s">
        <v>9</v>
      </c>
      <c r="D8" s="11">
        <f>SUM(666600+660000)</f>
        <v>1326600</v>
      </c>
      <c r="E8" s="7">
        <v>0</v>
      </c>
      <c r="F8" s="11">
        <v>653637</v>
      </c>
      <c r="G8" s="7">
        <v>666020.61</v>
      </c>
      <c r="H8" s="11">
        <v>0</v>
      </c>
      <c r="I8" s="11">
        <f t="shared" si="0"/>
        <v>1319657.6099999999</v>
      </c>
    </row>
    <row r="9" spans="1:9" x14ac:dyDescent="0.5">
      <c r="A9" s="2"/>
      <c r="B9" s="4" t="s">
        <v>21</v>
      </c>
      <c r="C9" s="7">
        <v>0</v>
      </c>
      <c r="D9" s="11">
        <v>0</v>
      </c>
      <c r="E9" s="7">
        <v>0</v>
      </c>
      <c r="F9" s="11">
        <v>0</v>
      </c>
      <c r="G9" s="7">
        <v>0</v>
      </c>
      <c r="H9" s="11">
        <v>0</v>
      </c>
      <c r="I9" s="11">
        <f t="shared" si="0"/>
        <v>0</v>
      </c>
    </row>
    <row r="10" spans="1:9" x14ac:dyDescent="0.5">
      <c r="A10" s="2"/>
      <c r="B10" s="4" t="s">
        <v>22</v>
      </c>
      <c r="C10" s="7">
        <v>0</v>
      </c>
      <c r="D10" s="11">
        <v>0</v>
      </c>
      <c r="E10" s="7">
        <v>0</v>
      </c>
      <c r="F10" s="11">
        <v>0</v>
      </c>
      <c r="G10" s="7">
        <v>0</v>
      </c>
      <c r="H10" s="11">
        <v>0</v>
      </c>
      <c r="I10" s="11">
        <f t="shared" si="0"/>
        <v>0</v>
      </c>
    </row>
    <row r="11" spans="1:9" x14ac:dyDescent="0.5">
      <c r="A11" s="2" t="s">
        <v>23</v>
      </c>
      <c r="B11" s="4" t="s">
        <v>24</v>
      </c>
      <c r="C11" s="7" t="s">
        <v>10</v>
      </c>
      <c r="D11" s="11">
        <v>0</v>
      </c>
      <c r="E11" s="7">
        <v>0</v>
      </c>
      <c r="F11" s="11">
        <v>3237000</v>
      </c>
      <c r="G11" s="7">
        <v>0</v>
      </c>
      <c r="H11" s="11">
        <v>0</v>
      </c>
      <c r="I11" s="11">
        <f t="shared" si="0"/>
        <v>3237000</v>
      </c>
    </row>
    <row r="12" spans="1:9" x14ac:dyDescent="0.5">
      <c r="A12" s="2"/>
      <c r="B12" s="4" t="s">
        <v>25</v>
      </c>
      <c r="C12" s="7" t="s">
        <v>9</v>
      </c>
      <c r="D12" s="11">
        <f>SUM(1645000)</f>
        <v>1645000</v>
      </c>
      <c r="E12" s="7">
        <v>0</v>
      </c>
      <c r="F12" s="11">
        <v>1471000</v>
      </c>
      <c r="G12" s="7">
        <v>0</v>
      </c>
      <c r="H12" s="11">
        <v>0</v>
      </c>
      <c r="I12" s="11">
        <f t="shared" si="0"/>
        <v>1471000</v>
      </c>
    </row>
    <row r="13" spans="1:9" x14ac:dyDescent="0.5">
      <c r="A13" s="2" t="s">
        <v>26</v>
      </c>
      <c r="B13" s="4" t="s">
        <v>27</v>
      </c>
      <c r="C13" s="7">
        <v>0</v>
      </c>
      <c r="D13" s="11">
        <v>0</v>
      </c>
      <c r="E13" s="7">
        <v>0</v>
      </c>
      <c r="F13" s="11">
        <v>0</v>
      </c>
      <c r="G13" s="7">
        <v>0</v>
      </c>
      <c r="H13" s="11">
        <v>0</v>
      </c>
      <c r="I13" s="11">
        <f t="shared" si="0"/>
        <v>0</v>
      </c>
    </row>
    <row r="14" spans="1:9" x14ac:dyDescent="0.5">
      <c r="A14" s="2" t="s">
        <v>28</v>
      </c>
      <c r="B14" s="4" t="s">
        <v>29</v>
      </c>
      <c r="C14" s="7" t="s">
        <v>9</v>
      </c>
      <c r="D14" s="11">
        <f>SUM(100000)</f>
        <v>100000</v>
      </c>
      <c r="E14" s="7">
        <v>0</v>
      </c>
      <c r="F14" s="11">
        <v>100000</v>
      </c>
      <c r="G14" s="7">
        <v>0</v>
      </c>
      <c r="H14" s="11">
        <v>0</v>
      </c>
      <c r="I14" s="11">
        <f t="shared" si="0"/>
        <v>100000</v>
      </c>
    </row>
    <row r="15" spans="1:9" x14ac:dyDescent="0.5">
      <c r="A15" s="2"/>
      <c r="B15" s="4"/>
      <c r="D15" s="4"/>
      <c r="F15" s="4"/>
      <c r="H15" s="4"/>
      <c r="I15" s="4"/>
    </row>
    <row r="16" spans="1:9" x14ac:dyDescent="0.5">
      <c r="A16" s="2"/>
      <c r="B16" s="4"/>
      <c r="D16" s="4"/>
      <c r="F16" s="4"/>
      <c r="H16" s="4"/>
      <c r="I16" s="4"/>
    </row>
    <row r="17" spans="1:9" x14ac:dyDescent="0.5">
      <c r="A17" s="54" t="s">
        <v>8</v>
      </c>
      <c r="B17" s="55"/>
      <c r="C17" s="56"/>
      <c r="D17" s="12">
        <f>SUM(D5:D16)</f>
        <v>3071600</v>
      </c>
      <c r="E17" s="40">
        <f t="shared" ref="E17:I17" si="1">SUM(E5:E16)</f>
        <v>0</v>
      </c>
      <c r="F17" s="12">
        <f t="shared" si="1"/>
        <v>5461637</v>
      </c>
      <c r="G17" s="40">
        <f t="shared" si="1"/>
        <v>666020.61</v>
      </c>
      <c r="H17" s="12">
        <f t="shared" si="1"/>
        <v>0</v>
      </c>
      <c r="I17" s="12">
        <f t="shared" si="1"/>
        <v>6127657.6099999994</v>
      </c>
    </row>
  </sheetData>
  <mergeCells count="4">
    <mergeCell ref="A1:I1"/>
    <mergeCell ref="A2:I2"/>
    <mergeCell ref="A3:I3"/>
    <mergeCell ref="A17:C17"/>
  </mergeCells>
  <pageMargins left="0.51181102362204722" right="0.51181102362204722" top="0.74803149606299213" bottom="0.74803149606299213" header="0.31496062992125984" footer="0.31496062992125984"/>
  <pageSetup paperSize="9" orientation="landscape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topLeftCell="A4" workbookViewId="0">
      <selection activeCell="F9" sqref="F9"/>
    </sheetView>
  </sheetViews>
  <sheetFormatPr defaultRowHeight="23.25" x14ac:dyDescent="0.5"/>
  <cols>
    <col min="1" max="1" width="17" style="1" customWidth="1"/>
    <col min="2" max="2" width="18.625" style="1" customWidth="1"/>
    <col min="3" max="3" width="22.125" style="1" customWidth="1"/>
    <col min="4" max="7" width="17.5" style="1" customWidth="1"/>
    <col min="8" max="16384" width="9" style="1"/>
  </cols>
  <sheetData>
    <row r="1" spans="1:7" x14ac:dyDescent="0.5">
      <c r="A1" s="53" t="s">
        <v>0</v>
      </c>
      <c r="B1" s="53"/>
      <c r="C1" s="53"/>
      <c r="D1" s="53"/>
      <c r="E1" s="53"/>
      <c r="F1" s="53"/>
      <c r="G1" s="53"/>
    </row>
    <row r="2" spans="1:7" x14ac:dyDescent="0.5">
      <c r="A2" s="53" t="s">
        <v>63</v>
      </c>
      <c r="B2" s="53"/>
      <c r="C2" s="53"/>
      <c r="D2" s="53"/>
      <c r="E2" s="53"/>
      <c r="F2" s="53"/>
      <c r="G2" s="53"/>
    </row>
    <row r="3" spans="1:7" x14ac:dyDescent="0.5">
      <c r="A3" s="53" t="s">
        <v>41</v>
      </c>
      <c r="B3" s="53"/>
      <c r="C3" s="53"/>
      <c r="D3" s="53"/>
      <c r="E3" s="53"/>
      <c r="F3" s="53"/>
      <c r="G3" s="53"/>
    </row>
    <row r="4" spans="1:7" ht="69.75" x14ac:dyDescent="0.5">
      <c r="A4" s="16" t="s">
        <v>3</v>
      </c>
      <c r="B4" s="48" t="s">
        <v>4</v>
      </c>
      <c r="C4" s="16" t="s">
        <v>5</v>
      </c>
      <c r="D4" s="16" t="s">
        <v>6</v>
      </c>
      <c r="E4" s="16" t="s">
        <v>64</v>
      </c>
      <c r="F4" s="16" t="s">
        <v>65</v>
      </c>
      <c r="G4" s="16" t="s">
        <v>8</v>
      </c>
    </row>
    <row r="5" spans="1:7" x14ac:dyDescent="0.5">
      <c r="A5" s="4" t="s">
        <v>15</v>
      </c>
      <c r="B5" s="1" t="s">
        <v>16</v>
      </c>
      <c r="C5" s="9">
        <v>0</v>
      </c>
      <c r="D5" s="7">
        <v>0</v>
      </c>
      <c r="E5" s="9">
        <v>0</v>
      </c>
      <c r="F5" s="7">
        <v>0</v>
      </c>
      <c r="G5" s="9">
        <f>SUM(E5,F5)</f>
        <v>0</v>
      </c>
    </row>
    <row r="6" spans="1:7" x14ac:dyDescent="0.5">
      <c r="A6" s="4"/>
      <c r="B6" s="1" t="s">
        <v>17</v>
      </c>
      <c r="C6" s="11">
        <v>0</v>
      </c>
      <c r="D6" s="7">
        <v>0</v>
      </c>
      <c r="E6" s="11">
        <v>0</v>
      </c>
      <c r="F6" s="7">
        <v>0</v>
      </c>
      <c r="G6" s="11">
        <f t="shared" ref="G6:G16" si="0">SUM(E6,F6)</f>
        <v>0</v>
      </c>
    </row>
    <row r="7" spans="1:7" x14ac:dyDescent="0.5">
      <c r="A7" s="4" t="s">
        <v>18</v>
      </c>
      <c r="B7" s="1" t="s">
        <v>19</v>
      </c>
      <c r="C7" s="11">
        <v>0</v>
      </c>
      <c r="D7" s="7">
        <v>0</v>
      </c>
      <c r="E7" s="11">
        <v>0</v>
      </c>
      <c r="F7" s="7">
        <v>0</v>
      </c>
      <c r="G7" s="11">
        <f t="shared" si="0"/>
        <v>0</v>
      </c>
    </row>
    <row r="8" spans="1:7" x14ac:dyDescent="0.5">
      <c r="A8" s="4"/>
      <c r="B8" s="1" t="s">
        <v>20</v>
      </c>
      <c r="C8" s="11">
        <v>0</v>
      </c>
      <c r="D8" s="7">
        <v>0</v>
      </c>
      <c r="E8" s="11">
        <v>0</v>
      </c>
      <c r="F8" s="7">
        <v>0</v>
      </c>
      <c r="G8" s="11">
        <f t="shared" si="0"/>
        <v>0</v>
      </c>
    </row>
    <row r="9" spans="1:7" x14ac:dyDescent="0.5">
      <c r="A9" s="4"/>
      <c r="B9" s="1" t="s">
        <v>21</v>
      </c>
      <c r="C9" s="11">
        <v>0</v>
      </c>
      <c r="D9" s="7">
        <v>0</v>
      </c>
      <c r="E9" s="11">
        <v>0</v>
      </c>
      <c r="F9" s="7">
        <v>0</v>
      </c>
      <c r="G9" s="11">
        <f t="shared" si="0"/>
        <v>0</v>
      </c>
    </row>
    <row r="10" spans="1:7" x14ac:dyDescent="0.5">
      <c r="A10" s="4"/>
      <c r="B10" s="1" t="s">
        <v>22</v>
      </c>
      <c r="C10" s="11">
        <v>0</v>
      </c>
      <c r="D10" s="7">
        <v>0</v>
      </c>
      <c r="E10" s="11">
        <v>0</v>
      </c>
      <c r="F10" s="7">
        <v>0</v>
      </c>
      <c r="G10" s="11">
        <f t="shared" si="0"/>
        <v>0</v>
      </c>
    </row>
    <row r="11" spans="1:7" x14ac:dyDescent="0.5">
      <c r="A11" s="4" t="s">
        <v>23</v>
      </c>
      <c r="B11" s="1" t="s">
        <v>24</v>
      </c>
      <c r="C11" s="11">
        <v>0</v>
      </c>
      <c r="D11" s="7">
        <v>0</v>
      </c>
      <c r="E11" s="11">
        <v>0</v>
      </c>
      <c r="F11" s="7">
        <v>0</v>
      </c>
      <c r="G11" s="11">
        <f t="shared" si="0"/>
        <v>0</v>
      </c>
    </row>
    <row r="12" spans="1:7" x14ac:dyDescent="0.5">
      <c r="A12" s="4"/>
      <c r="B12" s="1" t="s">
        <v>25</v>
      </c>
      <c r="C12" s="11" t="s">
        <v>9</v>
      </c>
      <c r="D12" s="7">
        <v>6664700</v>
      </c>
      <c r="E12" s="11">
        <v>0</v>
      </c>
      <c r="F12" s="7">
        <v>3213900</v>
      </c>
      <c r="G12" s="11">
        <f t="shared" si="0"/>
        <v>3213900</v>
      </c>
    </row>
    <row r="13" spans="1:7" x14ac:dyDescent="0.5">
      <c r="A13" s="4"/>
      <c r="C13" s="11" t="s">
        <v>71</v>
      </c>
      <c r="D13" s="7">
        <v>0</v>
      </c>
      <c r="E13" s="11">
        <v>0</v>
      </c>
      <c r="F13" s="7">
        <v>3399500</v>
      </c>
      <c r="G13" s="11">
        <f t="shared" si="0"/>
        <v>3399500</v>
      </c>
    </row>
    <row r="14" spans="1:7" x14ac:dyDescent="0.5">
      <c r="A14" s="4"/>
      <c r="C14" s="11" t="s">
        <v>10</v>
      </c>
      <c r="D14" s="7"/>
      <c r="E14" s="11"/>
      <c r="F14" s="7">
        <v>4387902</v>
      </c>
      <c r="G14" s="11">
        <f t="shared" si="0"/>
        <v>4387902</v>
      </c>
    </row>
    <row r="15" spans="1:7" x14ac:dyDescent="0.5">
      <c r="A15" s="4" t="s">
        <v>26</v>
      </c>
      <c r="B15" s="1" t="s">
        <v>27</v>
      </c>
      <c r="C15" s="11">
        <v>0</v>
      </c>
      <c r="D15" s="7">
        <v>0</v>
      </c>
      <c r="E15" s="11">
        <v>0</v>
      </c>
      <c r="F15" s="7">
        <v>0</v>
      </c>
      <c r="G15" s="11">
        <f t="shared" si="0"/>
        <v>0</v>
      </c>
    </row>
    <row r="16" spans="1:7" x14ac:dyDescent="0.5">
      <c r="A16" s="4" t="s">
        <v>28</v>
      </c>
      <c r="B16" s="1" t="s">
        <v>29</v>
      </c>
      <c r="C16" s="11">
        <v>0</v>
      </c>
      <c r="D16" s="7">
        <v>0</v>
      </c>
      <c r="E16" s="11">
        <v>0</v>
      </c>
      <c r="F16" s="7">
        <v>0</v>
      </c>
      <c r="G16" s="11">
        <f t="shared" si="0"/>
        <v>0</v>
      </c>
    </row>
    <row r="17" spans="1:7" x14ac:dyDescent="0.5">
      <c r="A17" s="4"/>
      <c r="C17" s="4"/>
      <c r="E17" s="4"/>
      <c r="G17" s="4"/>
    </row>
    <row r="18" spans="1:7" x14ac:dyDescent="0.5">
      <c r="A18" s="54" t="s">
        <v>8</v>
      </c>
      <c r="B18" s="55"/>
      <c r="C18" s="56"/>
      <c r="D18" s="12">
        <f>SUM(D5:D17)</f>
        <v>6664700</v>
      </c>
      <c r="E18" s="12">
        <f>SUM(E5:E17)</f>
        <v>0</v>
      </c>
      <c r="F18" s="40">
        <f>SUM(F5:F17)</f>
        <v>11001302</v>
      </c>
      <c r="G18" s="12">
        <f>SUM(G5:G17)</f>
        <v>11001302</v>
      </c>
    </row>
  </sheetData>
  <mergeCells count="4">
    <mergeCell ref="A1:G1"/>
    <mergeCell ref="A2:G2"/>
    <mergeCell ref="A3:G3"/>
    <mergeCell ref="A18:C18"/>
  </mergeCells>
  <pageMargins left="0.51181102362204722" right="0.51181102362204722" top="0.74803149606299213" bottom="0.74803149606299213" header="0.31496062992125984" footer="0.31496062992125984"/>
  <pageSetup paperSize="9" orientation="landscape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topLeftCell="A4" workbookViewId="0">
      <selection activeCell="D18" sqref="D18"/>
    </sheetView>
  </sheetViews>
  <sheetFormatPr defaultRowHeight="23.25" x14ac:dyDescent="0.5"/>
  <cols>
    <col min="1" max="1" width="15.375" style="1" customWidth="1"/>
    <col min="2" max="2" width="17.875" style="1" customWidth="1"/>
    <col min="3" max="8" width="14.875" style="1" customWidth="1"/>
    <col min="9" max="16384" width="9" style="1"/>
  </cols>
  <sheetData>
    <row r="1" spans="1:8" x14ac:dyDescent="0.5">
      <c r="A1" s="53" t="s">
        <v>0</v>
      </c>
      <c r="B1" s="53"/>
      <c r="C1" s="53"/>
      <c r="D1" s="53"/>
      <c r="E1" s="53"/>
      <c r="F1" s="53"/>
      <c r="G1" s="53"/>
      <c r="H1" s="53"/>
    </row>
    <row r="2" spans="1:8" x14ac:dyDescent="0.5">
      <c r="A2" s="53" t="s">
        <v>66</v>
      </c>
      <c r="B2" s="53"/>
      <c r="C2" s="53"/>
      <c r="D2" s="53"/>
      <c r="E2" s="53"/>
      <c r="F2" s="53"/>
      <c r="G2" s="53"/>
      <c r="H2" s="53"/>
    </row>
    <row r="3" spans="1:8" x14ac:dyDescent="0.5">
      <c r="A3" s="53" t="s">
        <v>41</v>
      </c>
      <c r="B3" s="53"/>
      <c r="C3" s="53"/>
      <c r="D3" s="53"/>
      <c r="E3" s="53"/>
      <c r="F3" s="53"/>
      <c r="G3" s="53"/>
      <c r="H3" s="53"/>
    </row>
    <row r="4" spans="1:8" x14ac:dyDescent="0.5">
      <c r="A4" s="16" t="s">
        <v>3</v>
      </c>
      <c r="B4" s="16" t="s">
        <v>4</v>
      </c>
      <c r="C4" s="16" t="s">
        <v>5</v>
      </c>
      <c r="D4" s="16" t="s">
        <v>6</v>
      </c>
      <c r="E4" s="16" t="s">
        <v>67</v>
      </c>
      <c r="F4" s="16" t="s">
        <v>68</v>
      </c>
      <c r="G4" s="16" t="s">
        <v>69</v>
      </c>
      <c r="H4" s="16" t="s">
        <v>8</v>
      </c>
    </row>
    <row r="5" spans="1:8" x14ac:dyDescent="0.5">
      <c r="A5" s="43" t="s">
        <v>70</v>
      </c>
      <c r="B5" s="3" t="s">
        <v>16</v>
      </c>
      <c r="C5" s="7">
        <v>0</v>
      </c>
      <c r="D5" s="9">
        <v>0</v>
      </c>
      <c r="E5" s="7">
        <v>0</v>
      </c>
      <c r="F5" s="9">
        <v>0</v>
      </c>
      <c r="G5" s="7">
        <v>0</v>
      </c>
      <c r="H5" s="9">
        <f>SUM(E5,F5,G5)</f>
        <v>0</v>
      </c>
    </row>
    <row r="6" spans="1:8" x14ac:dyDescent="0.5">
      <c r="A6" s="2"/>
      <c r="B6" s="4" t="s">
        <v>17</v>
      </c>
      <c r="C6" s="7">
        <v>0</v>
      </c>
      <c r="D6" s="11">
        <v>0</v>
      </c>
      <c r="E6" s="7">
        <v>0</v>
      </c>
      <c r="F6" s="11">
        <v>0</v>
      </c>
      <c r="G6" s="7">
        <v>0</v>
      </c>
      <c r="H6" s="11">
        <f t="shared" ref="H6:H14" si="0">SUM(E6,F6,G6)</f>
        <v>0</v>
      </c>
    </row>
    <row r="7" spans="1:8" x14ac:dyDescent="0.5">
      <c r="A7" s="2" t="s">
        <v>18</v>
      </c>
      <c r="B7" s="4" t="s">
        <v>19</v>
      </c>
      <c r="C7" s="7">
        <v>0</v>
      </c>
      <c r="D7" s="11">
        <v>0</v>
      </c>
      <c r="E7" s="7">
        <v>0</v>
      </c>
      <c r="F7" s="11">
        <v>0</v>
      </c>
      <c r="G7" s="7">
        <v>0</v>
      </c>
      <c r="H7" s="11">
        <f t="shared" si="0"/>
        <v>0</v>
      </c>
    </row>
    <row r="8" spans="1:8" x14ac:dyDescent="0.5">
      <c r="A8" s="2"/>
      <c r="B8" s="4" t="s">
        <v>20</v>
      </c>
      <c r="C8" s="7" t="s">
        <v>9</v>
      </c>
      <c r="D8" s="11">
        <v>17200</v>
      </c>
      <c r="E8" s="7">
        <v>0</v>
      </c>
      <c r="F8" s="11">
        <v>0</v>
      </c>
      <c r="G8" s="7">
        <v>0</v>
      </c>
      <c r="H8" s="11">
        <f t="shared" si="0"/>
        <v>0</v>
      </c>
    </row>
    <row r="9" spans="1:8" x14ac:dyDescent="0.5">
      <c r="A9" s="2"/>
      <c r="B9" s="4" t="s">
        <v>21</v>
      </c>
      <c r="C9" s="7">
        <v>0</v>
      </c>
      <c r="D9" s="11">
        <v>0</v>
      </c>
      <c r="E9" s="7">
        <v>0</v>
      </c>
      <c r="F9" s="11">
        <v>0</v>
      </c>
      <c r="G9" s="7">
        <v>0</v>
      </c>
      <c r="H9" s="11">
        <f t="shared" si="0"/>
        <v>0</v>
      </c>
    </row>
    <row r="10" spans="1:8" x14ac:dyDescent="0.5">
      <c r="A10" s="2"/>
      <c r="B10" s="4" t="s">
        <v>22</v>
      </c>
      <c r="C10" s="7">
        <v>0</v>
      </c>
      <c r="D10" s="11">
        <v>0</v>
      </c>
      <c r="E10" s="7">
        <v>0</v>
      </c>
      <c r="F10" s="11">
        <v>0</v>
      </c>
      <c r="G10" s="7">
        <v>0</v>
      </c>
      <c r="H10" s="11">
        <f t="shared" si="0"/>
        <v>0</v>
      </c>
    </row>
    <row r="11" spans="1:8" x14ac:dyDescent="0.5">
      <c r="A11" s="2" t="s">
        <v>23</v>
      </c>
      <c r="B11" s="4" t="s">
        <v>24</v>
      </c>
      <c r="C11" s="7">
        <v>0</v>
      </c>
      <c r="D11" s="11">
        <v>0</v>
      </c>
      <c r="E11" s="7">
        <v>0</v>
      </c>
      <c r="F11" s="11">
        <v>0</v>
      </c>
      <c r="G11" s="7">
        <v>0</v>
      </c>
      <c r="H11" s="11">
        <f t="shared" si="0"/>
        <v>0</v>
      </c>
    </row>
    <row r="12" spans="1:8" x14ac:dyDescent="0.5">
      <c r="A12" s="2"/>
      <c r="B12" s="4" t="s">
        <v>25</v>
      </c>
      <c r="C12" s="7">
        <v>0</v>
      </c>
      <c r="D12" s="11">
        <v>0</v>
      </c>
      <c r="E12" s="7">
        <v>0</v>
      </c>
      <c r="F12" s="11">
        <v>0</v>
      </c>
      <c r="G12" s="7">
        <v>0</v>
      </c>
      <c r="H12" s="11">
        <f t="shared" si="0"/>
        <v>0</v>
      </c>
    </row>
    <row r="13" spans="1:8" x14ac:dyDescent="0.5">
      <c r="A13" s="2" t="s">
        <v>26</v>
      </c>
      <c r="B13" s="4" t="s">
        <v>27</v>
      </c>
      <c r="C13" s="7">
        <v>0</v>
      </c>
      <c r="D13" s="11">
        <v>0</v>
      </c>
      <c r="E13" s="7">
        <v>0</v>
      </c>
      <c r="F13" s="11">
        <v>0</v>
      </c>
      <c r="G13" s="7">
        <v>0</v>
      </c>
      <c r="H13" s="11">
        <f t="shared" si="0"/>
        <v>0</v>
      </c>
    </row>
    <row r="14" spans="1:8" x14ac:dyDescent="0.5">
      <c r="A14" s="2" t="s">
        <v>28</v>
      </c>
      <c r="B14" s="4" t="s">
        <v>29</v>
      </c>
      <c r="C14" s="7">
        <v>0</v>
      </c>
      <c r="D14" s="11">
        <v>0</v>
      </c>
      <c r="E14" s="7">
        <v>0</v>
      </c>
      <c r="F14" s="11">
        <v>0</v>
      </c>
      <c r="G14" s="7">
        <v>0</v>
      </c>
      <c r="H14" s="11">
        <f t="shared" si="0"/>
        <v>0</v>
      </c>
    </row>
    <row r="15" spans="1:8" x14ac:dyDescent="0.5">
      <c r="A15" s="2"/>
      <c r="B15" s="4"/>
      <c r="D15" s="4"/>
      <c r="F15" s="4"/>
      <c r="H15" s="4"/>
    </row>
    <row r="16" spans="1:8" x14ac:dyDescent="0.5">
      <c r="A16" s="2"/>
      <c r="B16" s="4"/>
      <c r="D16" s="4"/>
      <c r="F16" s="4"/>
      <c r="H16" s="4"/>
    </row>
    <row r="17" spans="1:8" x14ac:dyDescent="0.5">
      <c r="A17" s="2"/>
      <c r="B17" s="4"/>
      <c r="D17" s="4"/>
      <c r="F17" s="4"/>
      <c r="H17" s="4"/>
    </row>
    <row r="18" spans="1:8" x14ac:dyDescent="0.5">
      <c r="A18" s="2"/>
      <c r="B18" s="4"/>
      <c r="D18" s="4"/>
      <c r="F18" s="4"/>
      <c r="H18" s="4"/>
    </row>
    <row r="19" spans="1:8" x14ac:dyDescent="0.5">
      <c r="A19" s="2"/>
      <c r="B19" s="4"/>
      <c r="D19" s="4"/>
      <c r="F19" s="4"/>
      <c r="H19" s="4"/>
    </row>
    <row r="20" spans="1:8" x14ac:dyDescent="0.5">
      <c r="A20" s="54" t="s">
        <v>8</v>
      </c>
      <c r="B20" s="55"/>
      <c r="C20" s="56"/>
      <c r="D20" s="52">
        <f>SUM(D5:D19)</f>
        <v>17200</v>
      </c>
      <c r="E20" s="12">
        <f t="shared" ref="E20:H20" si="1">SUM(E5:E19)</f>
        <v>0</v>
      </c>
      <c r="F20" s="12">
        <f t="shared" si="1"/>
        <v>0</v>
      </c>
      <c r="G20" s="12">
        <f t="shared" si="1"/>
        <v>0</v>
      </c>
      <c r="H20" s="12">
        <f t="shared" si="1"/>
        <v>0</v>
      </c>
    </row>
  </sheetData>
  <mergeCells count="4">
    <mergeCell ref="A1:H1"/>
    <mergeCell ref="A2:H2"/>
    <mergeCell ref="A3:H3"/>
    <mergeCell ref="A20:C20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13</vt:i4>
      </vt:variant>
    </vt:vector>
  </HeadingPairs>
  <TitlesOfParts>
    <vt:vector size="13" baseType="lpstr">
      <vt:lpstr>แผนงานงบกลาง</vt:lpstr>
      <vt:lpstr>แผนงานบริหารงานทั่วไป</vt:lpstr>
      <vt:lpstr>แผนงานรักษาความสงบฯ</vt:lpstr>
      <vt:lpstr>แผนงานการศึกษา</vt:lpstr>
      <vt:lpstr>แผนงานสาธารณสุข</vt:lpstr>
      <vt:lpstr>แผนงานสังคมสงเคราะห์</vt:lpstr>
      <vt:lpstr>แผนงานเคหะและชุมชน</vt:lpstr>
      <vt:lpstr>แผนงานสร้างความเข้มแข็งฯ</vt:lpstr>
      <vt:lpstr>แผนงานการศาสนา วัฒนธรรมฯ</vt:lpstr>
      <vt:lpstr>แผนงานอุตสาหกรรมฯ</vt:lpstr>
      <vt:lpstr>แผนงานพาณิชย์</vt:lpstr>
      <vt:lpstr>Sheet2</vt:lpstr>
      <vt:lpstr>Sheet1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2015-10-21T03:11:09Z</cp:lastPrinted>
  <dcterms:created xsi:type="dcterms:W3CDTF">2015-10-20T03:46:05Z</dcterms:created>
  <dcterms:modified xsi:type="dcterms:W3CDTF">2015-10-26T05:26:42Z</dcterms:modified>
</cp:coreProperties>
</file>